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精准扶贫" sheetId="1" r:id="rId1"/>
    <sheet name="精准扶贫 (2018年)" sheetId="2" r:id="rId2"/>
  </sheets>
  <definedNames>
    <definedName name="_xlnm.Print_Titles" localSheetId="0">'精准扶贫'!$2:$3</definedName>
    <definedName name="_xlnm.Print_Titles" localSheetId="1">'精准扶贫 (2018年)'!$2:$3</definedName>
  </definedNames>
  <calcPr fullCalcOnLoad="1"/>
</workbook>
</file>

<file path=xl/sharedStrings.xml><?xml version="1.0" encoding="utf-8"?>
<sst xmlns="http://schemas.openxmlformats.org/spreadsheetml/2006/main" count="886" uniqueCount="426">
  <si>
    <t>察隅县精准扶贫资金到位使用情况表</t>
  </si>
  <si>
    <t>序号</t>
  </si>
  <si>
    <t>项目名称</t>
  </si>
  <si>
    <t>总投资</t>
  </si>
  <si>
    <t>到位资金</t>
  </si>
  <si>
    <t>投资内容</t>
  </si>
  <si>
    <t>概批资金</t>
  </si>
  <si>
    <t>合同资金</t>
  </si>
  <si>
    <t>已拨资金</t>
  </si>
  <si>
    <t>合同余款</t>
  </si>
  <si>
    <t>账面余额</t>
  </si>
  <si>
    <t>察隅县精准扶贫资金-产业扶贫</t>
  </si>
  <si>
    <t>察隅县精准扶贫资金-易地搬迁</t>
  </si>
  <si>
    <t>上级余款</t>
  </si>
  <si>
    <t>上察隅竹巴村格巴组</t>
  </si>
  <si>
    <t>建安费</t>
  </si>
  <si>
    <t>管理费</t>
  </si>
  <si>
    <t>监理费</t>
  </si>
  <si>
    <t>工程设计费</t>
  </si>
  <si>
    <t>招标代理费</t>
  </si>
  <si>
    <t>审图费</t>
  </si>
  <si>
    <t>灾评费</t>
  </si>
  <si>
    <t>勘察测量费</t>
  </si>
  <si>
    <t>工程咨询费</t>
  </si>
  <si>
    <t>工程预备费</t>
  </si>
  <si>
    <t>小计</t>
  </si>
  <si>
    <t>项 目 合 计</t>
  </si>
  <si>
    <t>总  计</t>
  </si>
  <si>
    <t>下察隅镇</t>
  </si>
  <si>
    <t>察瓦龙乡</t>
  </si>
  <si>
    <t>资金使用明细</t>
  </si>
  <si>
    <t>竹瓦根镇</t>
  </si>
  <si>
    <t>上察隅镇</t>
  </si>
  <si>
    <t>古玉乡</t>
  </si>
  <si>
    <t>古拉乡</t>
  </si>
  <si>
    <t>脱贫致富产业发展资金</t>
  </si>
  <si>
    <t>精准扶贫管理费</t>
  </si>
  <si>
    <t>搬迁补助</t>
  </si>
  <si>
    <t>20160918-131#拨360,20161101-146#拨360，20170518-029#拨342</t>
  </si>
  <si>
    <t>20160711-112#借50，20170111-032#借20</t>
  </si>
  <si>
    <t>20160711-112#借60，20170119-056#借20</t>
  </si>
  <si>
    <t>2016年财政专项扶贫资金（产业发展）</t>
  </si>
  <si>
    <t>2016年定向政策扶贫补助</t>
  </si>
  <si>
    <t>20170608-011#借43.6995</t>
  </si>
  <si>
    <t>除建安外在项目运转资金中支出</t>
  </si>
  <si>
    <t>2016年县级扶贫投入</t>
  </si>
  <si>
    <t>精准扶贫培训费</t>
  </si>
  <si>
    <t>2016年以工代赈管理费</t>
  </si>
  <si>
    <t>风险抵押</t>
  </si>
  <si>
    <t>林脱贫指[2017]12号易地扶贫搬迁行政村活动场所建设</t>
  </si>
  <si>
    <t>2016年第二批脱贫攻坚整合资金</t>
  </si>
  <si>
    <t>卡地村异地搬迁</t>
  </si>
  <si>
    <t>20170815-09#借26.2695</t>
  </si>
  <si>
    <t>20170727-046#借125.6205</t>
  </si>
  <si>
    <t>20170815-012#借234</t>
  </si>
  <si>
    <t>零散户异地搬迁</t>
  </si>
  <si>
    <t>扶贫商铺</t>
  </si>
  <si>
    <t>20170109-022#拨2340,20170126-069#拨740,20170330-042#拨3159.9999，20170828-038#拨1560.0001（拨至国有资产经营有限公司）</t>
  </si>
  <si>
    <t>精准健康扶贫费（援藏）</t>
  </si>
  <si>
    <t>20161228-090#转教育局100</t>
  </si>
  <si>
    <t>20170413-028#报100</t>
  </si>
  <si>
    <t>工程款</t>
  </si>
  <si>
    <t>设计费</t>
  </si>
  <si>
    <t>咨询费</t>
  </si>
  <si>
    <t>20170411-23#拨监理费5.9</t>
  </si>
  <si>
    <t>20170619-39#拨咨询费1.39</t>
  </si>
  <si>
    <t>20170619-39#拨审图费0.55</t>
  </si>
  <si>
    <t>20161221-62#拨工程款240</t>
  </si>
  <si>
    <t>2016年整合农业综合开发土地治理项目资金</t>
  </si>
  <si>
    <t>20171023.26#拨监理费8</t>
  </si>
  <si>
    <t>2017年森林生态补偿基金新增护林员工资（371人700元每月）</t>
  </si>
  <si>
    <t>20160919-132#借30，20170110-028#借20，20171115-015#抵49.9971</t>
  </si>
  <si>
    <t>农贸市场综合改造</t>
  </si>
  <si>
    <t>生态脱贫转移就业资金（2017年）</t>
  </si>
  <si>
    <t>2017年新增生态补偿脱贫岗位补助资金</t>
  </si>
  <si>
    <t>2016年以工代赈</t>
  </si>
  <si>
    <t>2016年定向政策补助（增资）</t>
  </si>
  <si>
    <t>设备购置</t>
  </si>
  <si>
    <t>勘察设计费</t>
  </si>
  <si>
    <t>岩土勘察费</t>
  </si>
  <si>
    <t>岩土勘察费</t>
  </si>
  <si>
    <t>基本预备费</t>
  </si>
  <si>
    <t>小  计</t>
  </si>
  <si>
    <t>下察隅镇精准扶贫商住楼</t>
  </si>
  <si>
    <t>工程监理费</t>
  </si>
  <si>
    <t>施工图审查费</t>
  </si>
  <si>
    <t>设备购置费</t>
  </si>
  <si>
    <t>察瓦龙乡汽修市场建设项目</t>
  </si>
  <si>
    <t>资金来源：自治区</t>
  </si>
  <si>
    <t>资金来源：援藏200万元，市卫生局68.14万元</t>
  </si>
  <si>
    <t>20180302-001#转扶贫开发公司（专户2524.7+农林水475.3=3000）2538
资金来源：2376.6为市扶贫开发公司，161.4为市财政</t>
  </si>
  <si>
    <t>精准扶贫教育投入（县级存量资金）</t>
  </si>
  <si>
    <t>异地产业用地补偿（县级存量资金）</t>
  </si>
  <si>
    <t>到户小计</t>
  </si>
  <si>
    <t>到户项目概批含投工投劳</t>
  </si>
  <si>
    <t>县级统筹整合资金</t>
  </si>
  <si>
    <t>2017年定向政策补助资金（2914人*789元）</t>
  </si>
  <si>
    <t>地勘费</t>
  </si>
  <si>
    <t xml:space="preserve"> </t>
  </si>
  <si>
    <t>精准扶贫项目前期费（县级存量资金）</t>
  </si>
  <si>
    <t>20170104-06#借756，20180615-014#借25</t>
  </si>
  <si>
    <t>2018年定向政策性扶贫补助资金</t>
  </si>
  <si>
    <t>20180319-07#拨9.9，20180319-8#拨6.1</t>
  </si>
  <si>
    <t>20180313-03#借485（借古玉乡建档立卡户房屋重建及提升改造项目款）,20180717-22#借古玉100</t>
  </si>
  <si>
    <t>20180123-028#拨15，20180807-5#拨9</t>
  </si>
  <si>
    <t>古玉乡龙冲组集中安置点基础设施建设项目</t>
  </si>
  <si>
    <t>建筑安装</t>
  </si>
  <si>
    <t>20180814-15#拨156.002</t>
  </si>
  <si>
    <t>20161207-013#借100</t>
  </si>
  <si>
    <t>20180403-03#拨208.818，20180929-14#拨278.424</t>
  </si>
  <si>
    <t>20180510-12#拨371.155859</t>
  </si>
  <si>
    <t>精准扶贫其他资金（县级存量资金）</t>
  </si>
  <si>
    <t>龙冲组</t>
  </si>
  <si>
    <t>龙日村</t>
  </si>
  <si>
    <t>沙美村</t>
  </si>
  <si>
    <t>20180903-02#拨0.62，</t>
  </si>
  <si>
    <t>20180903-02#拨0.51，</t>
  </si>
  <si>
    <t>20180831-50#拨2.307，</t>
  </si>
  <si>
    <t>20180912-4#拨7.8455，</t>
  </si>
  <si>
    <t>20180912-4#拨6.511，</t>
  </si>
  <si>
    <t>5户插花式易地搬迁</t>
  </si>
  <si>
    <t>2017年县级扶贫投入（八一商铺，庭院经济林木果种苗木）</t>
  </si>
  <si>
    <t>察瓦龙乡，古玉乡贫困户</t>
  </si>
  <si>
    <t>巴宜商铺</t>
  </si>
  <si>
    <t>庭院经济林木果种采购</t>
  </si>
  <si>
    <t>20161205-62#拨入1020</t>
  </si>
  <si>
    <t>20170203-5#拨上察隅28.8</t>
  </si>
  <si>
    <t>20170209-6#拨竹瓦根18.3</t>
  </si>
  <si>
    <t>20170209-7#拨下察隅38.7</t>
  </si>
  <si>
    <t>20170210-8#拨古玉乡16.2</t>
  </si>
  <si>
    <t>20170215-9#拨察瓦龙71.7</t>
  </si>
  <si>
    <t>20171226-83#拨竹瓦根18.3</t>
  </si>
  <si>
    <t>20171226-83#拨下察隅38.5</t>
  </si>
  <si>
    <t>20171226-83#拨上察隅29.4</t>
  </si>
  <si>
    <t>20171226-83#拨古玉16.2</t>
  </si>
  <si>
    <t>20180319-6#拨察瓦龙71.7</t>
  </si>
  <si>
    <t>20161128-124#拨古拉乡157.2</t>
  </si>
  <si>
    <t>20161128-124#拨上察隅132.3</t>
  </si>
  <si>
    <t>20161128-124#拨竹瓦根102.9,</t>
  </si>
  <si>
    <t>20161206-10#拨察瓦龙376.8</t>
  </si>
  <si>
    <t>20161206-10#拨古拉乡17.4</t>
  </si>
  <si>
    <t>20161206-10#拨古玉乡82.5</t>
  </si>
  <si>
    <t>20161206-10#拨上察隅18</t>
  </si>
  <si>
    <t>20161206-10#拨下察隅15.3</t>
  </si>
  <si>
    <t>20161128-124#拨下察隅177.9</t>
  </si>
  <si>
    <t>20161206-10#拨竹瓦根9.6,20180315-2#竹瓦根镇退回4.8</t>
  </si>
  <si>
    <t>20161128-122#拨入1089.9</t>
  </si>
  <si>
    <t>古玉乡龙日村集中安置点基础设施建设项目</t>
  </si>
  <si>
    <t>20181105-03#拨16.54</t>
  </si>
  <si>
    <t>20170308-004#借41.62463，20170308-004#借44.04728，20170308-004#借31.27，20181105-07#抵9.8374.9</t>
  </si>
  <si>
    <t>20181106-11#拨75</t>
  </si>
  <si>
    <t>20181026-15#拨92.301，20181114-29#拨123.068</t>
  </si>
  <si>
    <t>20160711-112#借50，20170112-041#借10，20171211-011#抵51.4323，20181115-32#退0.0029</t>
  </si>
  <si>
    <t>20160924-134#借30，20170110-029#借40，20180110-008#抵42.65178，20181112-21#退28.58472</t>
  </si>
  <si>
    <t>20171221-028#拨8.415，20181127-53#拨1.485</t>
  </si>
  <si>
    <t>20170620-027#借36.354，20171226-042#抵35.9805</t>
  </si>
  <si>
    <t>20170627-048#借67.1055，20181112-21#抵0.1245，20181129-61抵66.981</t>
  </si>
  <si>
    <t>察瓦龙乡龙普村嘉兴组</t>
  </si>
  <si>
    <t>牦牛采购项目</t>
  </si>
  <si>
    <t>20181113-13#察瓦龙借支</t>
  </si>
  <si>
    <t>古拉关龙村三家组道路建设</t>
  </si>
  <si>
    <t>建安费</t>
  </si>
  <si>
    <t>监理费</t>
  </si>
  <si>
    <t>设计费</t>
  </si>
  <si>
    <t>审图费</t>
  </si>
  <si>
    <t>基本预备费</t>
  </si>
  <si>
    <t>察瓦龙乡梦扎村扎哈组</t>
  </si>
  <si>
    <t>搬迁回填</t>
  </si>
  <si>
    <t xml:space="preserve">察瓦龙乡巴布、拉卡、目巴和沙布村入户道路建设 </t>
  </si>
  <si>
    <t>咨询费</t>
  </si>
  <si>
    <t>察瓦龙乡梦扎、岗藏、邓许入户道路建设</t>
  </si>
  <si>
    <t xml:space="preserve">察瓦龙乡扎那、珠拉、扎然入户道路建设  </t>
  </si>
  <si>
    <t xml:space="preserve">察瓦龙乡处尼，格日入户道路建设项目 </t>
  </si>
  <si>
    <t>古拉乡则巴村入户道路建设项目</t>
  </si>
  <si>
    <t>古拉乡俄玉、日托入户道路建设</t>
  </si>
  <si>
    <t>古拉乡觉布如入户道路建设</t>
  </si>
  <si>
    <t>古拉乡关龙村入户道路建设项目</t>
  </si>
  <si>
    <t>古拉乡沙堆入户道路</t>
  </si>
  <si>
    <t>察瓦龙乡沙布村</t>
  </si>
  <si>
    <t>工程测量费</t>
  </si>
  <si>
    <t>察瓦龙乡格布村</t>
  </si>
  <si>
    <t>古拉乡关龙村</t>
  </si>
  <si>
    <t>招标代理费</t>
  </si>
  <si>
    <t>古拉乡</t>
  </si>
  <si>
    <t>20161109-149#借42.06,20161109-149#借12.7074,20161109-149#借57.19,20181130-66#退6.4254</t>
  </si>
  <si>
    <t>转农林水统一核算，资金来源：自治区</t>
  </si>
  <si>
    <t>合计</t>
  </si>
  <si>
    <t>20161111-027#借53.74，20171130-035#退回22.09，20180726-025#退2.960432,20181123-50#抵28.689568</t>
  </si>
  <si>
    <t>20161207-011#借132.8454，20161207-011#借75.919323，20161207-011#借85.76，20180831-52#退84.66595</t>
  </si>
  <si>
    <t>20170908-010#拨425.050584，20180111-012#拨565.400779，20181127-54#拨212.02529</t>
  </si>
  <si>
    <t>建安以外费用从市级配套300万元中支出</t>
  </si>
  <si>
    <t>20161223-053#借276，20171012-012#借276，20180205-005#退60,20180630-35#退60，</t>
  </si>
  <si>
    <t>20161227-071#借56，20180131-056#退45，20180524-048#退6，20180726-025#退5,20181129-58#借288</t>
  </si>
  <si>
    <t>10户插花式搬迁（部分）</t>
  </si>
  <si>
    <t>20181015-07#拨65.895，</t>
  </si>
  <si>
    <t>20180522-45#拨3.9865，20180627-029#拨5，20180828-32#拨1.56</t>
  </si>
  <si>
    <t>20180903-01#拨3.1</t>
  </si>
  <si>
    <t>20180912-4#拨5.6865</t>
  </si>
  <si>
    <r>
      <t>20180903-02#拨0.45</t>
    </r>
  </si>
  <si>
    <t>＼</t>
  </si>
  <si>
    <t>20171228-050#拨360，20181105-05#拨149</t>
  </si>
  <si>
    <t>20180130-050#拨10.809</t>
  </si>
  <si>
    <t>20180903-01#拨7.2</t>
  </si>
  <si>
    <t>20180524-049#拨7.1485</t>
  </si>
  <si>
    <t>20180522-041#拨7.1485</t>
  </si>
  <si>
    <t>20180807-05#拨8.7</t>
  </si>
  <si>
    <t>20180522-041#拨4.1395</t>
  </si>
  <si>
    <t>20180130-050#拨6.264</t>
  </si>
  <si>
    <t>20180524-049#拨4.1395</t>
  </si>
  <si>
    <t>20180717-023#拨9.279</t>
  </si>
  <si>
    <t>20180522-041#拨7.361</t>
  </si>
  <si>
    <t>20180130-050#拨11.136</t>
  </si>
  <si>
    <t>20180524-049#拨7.361</t>
  </si>
  <si>
    <t>20160206-043#收4000,20170412-036#收4000,20170524-038#收2000
资金来源：市扶贫开发公司</t>
  </si>
  <si>
    <t>20170210-017#拨3.45,20170214-022#拨13.44,20170225-039#拨8.49,20170225-039#拨6.09,20170225-040#拨6.45,20170310-018#拨5.01,20170425-061#拨1.337,20170905-05#拨13.595,20170929-057#拨13.2684,20171013-024#拨2.05,20171017-034#拨3.712,20171106-012#拨1.916，20171218-078#拨3.1425，20180209-借3.4,20180410-09#报6.091,20180502-01#报2.9824,20180611-06#抵3.4,20180702-01#拨2.4815，20180820-05#拨1.8</t>
  </si>
  <si>
    <t>20180828-32#拨1.79，</t>
  </si>
  <si>
    <t>20180828-32#拨2.15，</t>
  </si>
  <si>
    <t>＼</t>
  </si>
  <si>
    <t>2015年中央生态效益补偿基金（生态宣传员680人）（2016年）</t>
  </si>
  <si>
    <t>2015年中央生态效益补偿基金（生态宣传员680人）（2017年）</t>
  </si>
  <si>
    <t>生态脱贫转移就业资金（2016年）</t>
  </si>
  <si>
    <t>20170118-30#拨设计费8.24,20181115-15#拨1.46</t>
  </si>
  <si>
    <t>20170613-26#拨项目款140.778,20170830-42#拨项目款187.704，20180409-3#拨项目款70.389</t>
  </si>
  <si>
    <t>20181019-09#拨15.9885</t>
  </si>
  <si>
    <t>小计</t>
  </si>
  <si>
    <t>2016年脱贫攻坚整合（生产扶持及基础设施建设）</t>
  </si>
  <si>
    <t>察空片区农田整治及机耕道建设</t>
  </si>
  <si>
    <r>
      <t>2016</t>
    </r>
    <r>
      <rPr>
        <sz val="10"/>
        <rFont val="宋体"/>
        <family val="0"/>
      </rPr>
      <t>年建档立卡贫困农牧民技能培训补助资金</t>
    </r>
  </si>
  <si>
    <t>2016年扶贫项目管理费</t>
  </si>
  <si>
    <t>涉农整合，资金来源：自治区</t>
  </si>
  <si>
    <t>2017年支持贫困县统筹整合财政涉农资金（林财农指2017年6号）</t>
  </si>
  <si>
    <t>2017年支持贫困县统筹整合财政涉农资金（兴边富民少数民族发展资金）</t>
  </si>
  <si>
    <t>20180302-001#转县扶贫开发公司（专户2524.7+农林水475.3=3000）462
资金来源：自治区</t>
  </si>
  <si>
    <t>2017年支持贫困县统筹整合财政涉农资金（农民技能培训补助）</t>
  </si>
  <si>
    <t>2016年森林生态补偿基金新增护林员工资（371人700元每月9-12月）</t>
  </si>
  <si>
    <t>生产生活扶持资金</t>
  </si>
  <si>
    <t>2017年脱贫致富产业统筹整合资金</t>
  </si>
  <si>
    <t>茶叶藏猪水果项目，其中789.65万在农林水
资金来源：林脱贫指2017年91号，整合自治区、市本级、市信贷</t>
  </si>
  <si>
    <t>产业扶贫猕猴桃基地建设项目</t>
  </si>
  <si>
    <t>20181105-02拨150</t>
  </si>
  <si>
    <t>牧野香畜禽养殖基地</t>
  </si>
  <si>
    <t>“4+1”模式扶贫产业项目资金</t>
  </si>
  <si>
    <t>20180202-1#拨入</t>
  </si>
  <si>
    <t>2018年县级扶贫投入</t>
  </si>
  <si>
    <t>20161222-049#拨748.14，2018年7月调账</t>
  </si>
  <si>
    <t>2018年涉农整合资金</t>
  </si>
  <si>
    <r>
      <t>2018</t>
    </r>
    <r>
      <rPr>
        <sz val="10"/>
        <color indexed="8"/>
        <rFont val="宋体"/>
        <family val="0"/>
      </rPr>
      <t>年中央财政专项扶贫增量资金（</t>
    </r>
    <r>
      <rPr>
        <sz val="10"/>
        <color indexed="10"/>
        <rFont val="宋体"/>
        <family val="0"/>
      </rPr>
      <t>支付系统</t>
    </r>
    <r>
      <rPr>
        <sz val="10"/>
        <color indexed="8"/>
        <rFont val="宋体"/>
        <family val="0"/>
      </rPr>
      <t>）</t>
    </r>
  </si>
  <si>
    <t>援藏支持共同村阿美组易地搬迁资金</t>
  </si>
  <si>
    <t>20180821-27#拨下察隅360.072,20181017-10#拨270.054，20181127-53#拨3.16，20181130-62#拨下察隅镇设计费6.85</t>
  </si>
  <si>
    <t>屋顶改造项目资金</t>
  </si>
  <si>
    <t>整合使用</t>
  </si>
  <si>
    <t>2018年脱贫攻坚产业扶贫整合资金</t>
  </si>
  <si>
    <t>2018年察隅县脱贫攻坚整合资金</t>
  </si>
  <si>
    <t>古玉乡古井村入户道路</t>
  </si>
  <si>
    <t>2017年扶贫开发工作成效奖励资金</t>
  </si>
  <si>
    <t>20181119-36#拨3.16（察瓦龙）</t>
  </si>
  <si>
    <t>人居环境</t>
  </si>
  <si>
    <t>2018年第一批生态岗位资金</t>
  </si>
  <si>
    <t>上察隅镇</t>
  </si>
  <si>
    <t>2018年自治区生态补偿脱贫岗位补助资金</t>
  </si>
  <si>
    <t>下察隅镇</t>
  </si>
  <si>
    <t>竹瓦根镇</t>
  </si>
  <si>
    <t>古拉乡</t>
  </si>
  <si>
    <t>古玉乡</t>
  </si>
  <si>
    <t>察瓦龙乡</t>
  </si>
  <si>
    <t>乡镇错拨市级生态岗位工资，从农林水转来错拨资金119万元</t>
  </si>
  <si>
    <r>
      <t>2016</t>
    </r>
    <r>
      <rPr>
        <sz val="10"/>
        <color indexed="8"/>
        <rFont val="宋体"/>
        <family val="0"/>
      </rPr>
      <t>年第二批脱贫攻坚整合资金（生产扶持及基础设施建设）</t>
    </r>
    <r>
      <rPr>
        <sz val="10"/>
        <color indexed="10"/>
        <rFont val="宋体"/>
        <family val="0"/>
      </rPr>
      <t>民宗</t>
    </r>
    <r>
      <rPr>
        <sz val="10"/>
        <color indexed="8"/>
        <rFont val="宋体"/>
        <family val="0"/>
      </rPr>
      <t>（察瓦龙乡沙布村，格布村骡马驿道建设项目、古拉乡关龙村道路延伸工程项目）（20161219-39#拨入）</t>
    </r>
  </si>
  <si>
    <r>
      <rPr>
        <sz val="10"/>
        <color indexed="8"/>
        <rFont val="宋体"/>
        <family val="0"/>
      </rPr>
      <t>藏财农指【2016】28号               林财农指【2016 】56号</t>
    </r>
  </si>
  <si>
    <t>古拉乡安巴、扎兴入户道路建设</t>
  </si>
  <si>
    <r>
      <t>察瓦龙乡前中瓦、左布、康然入户道路建设</t>
    </r>
    <r>
      <rPr>
        <sz val="10"/>
        <color indexed="10"/>
        <rFont val="宋体"/>
        <family val="0"/>
      </rPr>
      <t>概批合计错误</t>
    </r>
    <r>
      <rPr>
        <sz val="10"/>
        <color indexed="8"/>
        <rFont val="宋体"/>
        <family val="0"/>
      </rPr>
      <t xml:space="preserve">  </t>
    </r>
  </si>
  <si>
    <t>20171226-83#拨古拉28.5，20180102-2#古拉乡退回0.6</t>
  </si>
  <si>
    <t>20181114-25#借424.73（古玉乡），20181119-35#借430.2（察瓦龙），20181120-41#借232.8（古拉乡），20180830-41#借222.6+21.6+105</t>
  </si>
  <si>
    <t>20161108-148#借206,20161108-148#借65.57,20161108-148#借2.45,20180930-17#退80，20181106-09#借42.018，20181115-33退41.623317</t>
  </si>
  <si>
    <t>项目名称</t>
  </si>
  <si>
    <t>下察隅镇贫困户到户产业</t>
  </si>
  <si>
    <t>察瓦龙乡贫困户到户产业</t>
  </si>
  <si>
    <t>竹瓦根镇贫困户到户产业</t>
  </si>
  <si>
    <t>上察隅镇贫困户到户产业</t>
  </si>
  <si>
    <t>古玉乡贫困户到户产业</t>
  </si>
  <si>
    <t>古拉乡贫困户到户产业</t>
  </si>
  <si>
    <t>藏猪养殖</t>
  </si>
  <si>
    <t>养殖鸡项目</t>
  </si>
  <si>
    <t>温室大棚</t>
  </si>
  <si>
    <r>
      <t>制表单位：察隅县财政局                                                                              单位：万元   数据日期：2018年12</t>
    </r>
    <r>
      <rPr>
        <sz val="10"/>
        <rFont val="宋体"/>
        <family val="0"/>
      </rPr>
      <t>月</t>
    </r>
    <r>
      <rPr>
        <sz val="10"/>
        <rFont val="宋体"/>
        <family val="0"/>
      </rPr>
      <t>31</t>
    </r>
    <r>
      <rPr>
        <sz val="10"/>
        <rFont val="宋体"/>
        <family val="0"/>
      </rPr>
      <t>日</t>
    </r>
  </si>
  <si>
    <t xml:space="preserve">下察隅镇共同村阿美组易地扶贫搬迁安置点基础设施建设项目工程款
</t>
  </si>
  <si>
    <t>20181205-5#拨135.432</t>
  </si>
  <si>
    <t>20181009-02#拨79.332(古玉乡玉和村),20181010-04#拨91.107（博学村），20181015-06#拨63.135（巴依村）,20181017-12#拨89.667（然乌学村），20181107-15拨26.787（罗马村），20181119-38#拨105.776（玉和村），20181121-46#拨84.18（巴依村），20181127-55#拨241.432（然乌学村），20181217-23#拨35.716（罗马村）</t>
  </si>
  <si>
    <t>20181219-24#拨623.217</t>
  </si>
  <si>
    <t>20161207-012#借37.881462，20161207-012#借3.438538，20161207-012#借45.6，20181224-32#抵0.924376</t>
  </si>
  <si>
    <t>20160623-102#借50，20180111-013#借20，20181224-32#抵17.7336</t>
  </si>
  <si>
    <t>20180821-22#拨156.12933，20181114-26#借135.42067,20181225-39#拨19.775</t>
  </si>
  <si>
    <t>20180829-33#拨151.375，20181120-40#借103.6，20181225-39#拨18.025</t>
  </si>
  <si>
    <t>20180821-22#拨142.45，20181114-25#借114.45，20181225-39#拨11.9</t>
  </si>
  <si>
    <t>20180830-43#拨311.325,20181107-14#借242.9，20181225-39#拨41.825</t>
  </si>
  <si>
    <t>20180821-26#拨164.15，20181119-37#借119.525，20181225-39#拨18.2</t>
  </si>
  <si>
    <t>20180821-26#拨113.225，20181123-51#拨104.125，20181225-39#拨9.275</t>
  </si>
  <si>
    <t>20180313-04#借436（借古拉乡2017年建档立卡贫困户生产生活扶持房屋提升改造项目资金），20180320-09#报4.5家具家电补贴，
20180612-011#借察瓦龙乡396，
20180703-02#报13.5家具家电补贴，
20181129-60#报永久片区第三批搬迁户家具补贴4.5，20181213-15#察隅县精准扶贫家具家电购置项目采购款253.7779，20121213-17#转农林水精准扶贫家具家电购置项目首批款171.7221              
资金来源：林脱贫指{2017}53号，市级</t>
  </si>
  <si>
    <t xml:space="preserve">
20181119-25#拨培训公司52.2
20181119-25#拨培训公司10.5              20181214-19#拨培训学校42
</t>
  </si>
  <si>
    <t>20171113-48#拨项目款56.950075,20180605-1#拨项目款75.933434,20180703-1#拨设计费5.644
20180808-2#拨监理费4.0375，20181205-4#拨1.9资金来源：自治区</t>
  </si>
  <si>
    <t>卡地村易地扶贫搬迁郑地补偿款</t>
  </si>
  <si>
    <t>卡地村</t>
  </si>
  <si>
    <t>古拉、古玉、察瓦龙</t>
  </si>
  <si>
    <t>精准扶贫家具家电购置项目</t>
  </si>
  <si>
    <t>20181213-14#拨付61.04595</t>
  </si>
  <si>
    <t>20181210-5#拨48.879</t>
  </si>
  <si>
    <r>
      <t>2018年财政专项扶贫发展（脱贫攻坚成效考核奖励）资金</t>
    </r>
    <r>
      <rPr>
        <sz val="8"/>
        <rFont val="宋体"/>
        <family val="0"/>
      </rPr>
      <t>（支付系统）</t>
    </r>
  </si>
  <si>
    <t>察瓦龙乡瓦布片区深度贫困村庄饮水安全巩固提升工程</t>
  </si>
  <si>
    <t>管理费</t>
  </si>
  <si>
    <t>质量检测费</t>
  </si>
  <si>
    <t>水质检测费</t>
  </si>
  <si>
    <t>水保</t>
  </si>
  <si>
    <t>环保</t>
  </si>
  <si>
    <t>察瓦龙乡门空片区深度贫困村庄饮水安全巩固提升工程</t>
  </si>
  <si>
    <t>古玉乡片区深度贫困村庄饮水安全巩固提升工程</t>
  </si>
  <si>
    <t>勘察设计费</t>
  </si>
  <si>
    <t>古拉乡片区深度贫困村庄饮水安全巩固提升工程</t>
  </si>
  <si>
    <t>小计</t>
  </si>
  <si>
    <t xml:space="preserve">转扶贫开发公司易地搬迁结余资金（用于还贷）
</t>
  </si>
  <si>
    <t>2018年森林生态补偿基金新增护林员工资（371人700元每月）</t>
  </si>
  <si>
    <t>2018年中央财政重点生态功能区转移支付增量资金（支持“三区三洲”）</t>
  </si>
  <si>
    <t>2019年专项经费预算指标（易地扶贫搬迁）</t>
  </si>
  <si>
    <t>2019年自治区生态补偿脱贫岗位补助资金</t>
  </si>
  <si>
    <t>20170110-029#借299，20181231-58#抵28</t>
  </si>
  <si>
    <t>20180130-055#借198，20181231-55#抵198</t>
  </si>
  <si>
    <t>20160505-048#收455,20161021-027#收5544,20170406-015#收65,20170510-017#收213.2,20171116-019#收255,20161224-85#拨入41.6,20170616-37#拨入5.2
资金来源：455（市扶贫开发公司）+5544（市扶贫开发公司）+65（自治区）+213.2（自治区）+300（市财政）+41.6（自治区）+5.2（市）+184</t>
  </si>
  <si>
    <r>
      <t>20170728-50#</t>
    </r>
    <r>
      <rPr>
        <sz val="10"/>
        <rFont val="宋体"/>
        <family val="0"/>
      </rPr>
      <t>拨入400</t>
    </r>
  </si>
  <si>
    <r>
      <t>20170929-41#</t>
    </r>
    <r>
      <rPr>
        <sz val="10"/>
        <color indexed="8"/>
        <rFont val="宋体"/>
        <family val="0"/>
      </rPr>
      <t>拨108.9598</t>
    </r>
  </si>
  <si>
    <r>
      <t>20180416-11#</t>
    </r>
    <r>
      <rPr>
        <sz val="10"/>
        <color indexed="8"/>
        <rFont val="宋体"/>
        <family val="0"/>
      </rPr>
      <t>拨国种款31.51281</t>
    </r>
  </si>
  <si>
    <r>
      <t>20180504-4#</t>
    </r>
    <r>
      <rPr>
        <sz val="10"/>
        <color indexed="8"/>
        <rFont val="宋体"/>
        <family val="0"/>
      </rPr>
      <t>拨国种款42.01708</t>
    </r>
  </si>
  <si>
    <r>
      <t>20180926-15#</t>
    </r>
    <r>
      <rPr>
        <sz val="10"/>
        <color indexed="8"/>
        <rFont val="宋体"/>
        <family val="0"/>
      </rPr>
      <t>拨31.51281</t>
    </r>
  </si>
  <si>
    <r>
      <t>20161219-39#</t>
    </r>
    <r>
      <rPr>
        <sz val="10"/>
        <color indexed="8"/>
        <rFont val="宋体"/>
        <family val="0"/>
      </rPr>
      <t>拨入13.3</t>
    </r>
  </si>
  <si>
    <r>
      <t>20180302-1#</t>
    </r>
    <r>
      <rPr>
        <sz val="10"/>
        <color indexed="8"/>
        <rFont val="宋体"/>
        <family val="0"/>
      </rPr>
      <t>拨扶贫开发公司13.3</t>
    </r>
  </si>
  <si>
    <r>
      <t>20170725-041#拨7（规划设计费），涉农整合80万元
资金来源：</t>
    </r>
    <r>
      <rPr>
        <i/>
        <sz val="10"/>
        <rFont val="宋体"/>
        <family val="0"/>
      </rPr>
      <t>自治区</t>
    </r>
  </si>
  <si>
    <t>20170620-028#借65.1135，20181231-57#抵2.3655</t>
  </si>
  <si>
    <r>
      <t>20171226-92#</t>
    </r>
    <r>
      <rPr>
        <sz val="10"/>
        <color indexed="8"/>
        <rFont val="宋体"/>
        <family val="0"/>
      </rPr>
      <t>拨入89.2125</t>
    </r>
  </si>
  <si>
    <r>
      <t>20171226-93#</t>
    </r>
    <r>
      <rPr>
        <sz val="10"/>
        <color indexed="8"/>
        <rFont val="宋体"/>
        <family val="0"/>
      </rPr>
      <t>拨古玉乡6.4355</t>
    </r>
  </si>
  <si>
    <r>
      <t>20171226-93#</t>
    </r>
    <r>
      <rPr>
        <sz val="10"/>
        <color indexed="8"/>
        <rFont val="宋体"/>
        <family val="0"/>
      </rPr>
      <t>拨竹瓦根8.906,20180315-3#竹瓦根退回0.526，20180315-3#竹瓦根镇退回5人*305=0.1525，</t>
    </r>
  </si>
  <si>
    <r>
      <t>20171226-93#</t>
    </r>
    <r>
      <rPr>
        <sz val="10"/>
        <color indexed="8"/>
        <rFont val="宋体"/>
        <family val="0"/>
      </rPr>
      <t>拨下察隅16.4395，20181029-14#下察隅镇退回0.0305</t>
    </r>
  </si>
  <si>
    <r>
      <t>20171226-93#</t>
    </r>
    <r>
      <rPr>
        <sz val="10"/>
        <color indexed="8"/>
        <rFont val="宋体"/>
        <family val="0"/>
      </rPr>
      <t>拨古拉乡10.7055</t>
    </r>
  </si>
  <si>
    <r>
      <t>20171226-93#</t>
    </r>
    <r>
      <rPr>
        <sz val="10"/>
        <color indexed="8"/>
        <rFont val="宋体"/>
        <family val="0"/>
      </rPr>
      <t>拨上察隅15.9515</t>
    </r>
  </si>
  <si>
    <r>
      <t>20180319-4#</t>
    </r>
    <r>
      <rPr>
        <sz val="10"/>
        <color indexed="8"/>
        <rFont val="宋体"/>
        <family val="0"/>
      </rPr>
      <t>拨察瓦龙30.7745</t>
    </r>
  </si>
  <si>
    <r>
      <t>20180404-2#</t>
    </r>
    <r>
      <rPr>
        <sz val="10"/>
        <color indexed="8"/>
        <rFont val="宋体"/>
        <family val="0"/>
      </rPr>
      <t>拨入230.78</t>
    </r>
  </si>
  <si>
    <r>
      <t>2018321-5#</t>
    </r>
    <r>
      <rPr>
        <sz val="10"/>
        <color indexed="8"/>
        <rFont val="宋体"/>
        <family val="0"/>
      </rPr>
      <t>拨察瓦龙乡80.0835</t>
    </r>
  </si>
  <si>
    <r>
      <t>2018321-5#</t>
    </r>
    <r>
      <rPr>
        <sz val="10"/>
        <color indexed="8"/>
        <rFont val="宋体"/>
        <family val="0"/>
      </rPr>
      <t>拨古拉乡28.1673</t>
    </r>
  </si>
  <si>
    <r>
      <t>2018321-5#</t>
    </r>
    <r>
      <rPr>
        <sz val="10"/>
        <color indexed="8"/>
        <rFont val="宋体"/>
        <family val="0"/>
      </rPr>
      <t>拨古玉乡17.4369</t>
    </r>
  </si>
  <si>
    <r>
      <t>2018321-5#</t>
    </r>
    <r>
      <rPr>
        <sz val="10"/>
        <color indexed="8"/>
        <rFont val="宋体"/>
        <family val="0"/>
      </rPr>
      <t>拨上察隅镇37.7142</t>
    </r>
  </si>
  <si>
    <r>
      <t>2018321-5#</t>
    </r>
    <r>
      <rPr>
        <sz val="10"/>
        <color indexed="8"/>
        <rFont val="宋体"/>
        <family val="0"/>
      </rPr>
      <t>拨下察隅镇42.606</t>
    </r>
  </si>
  <si>
    <r>
      <t>2018321-5#</t>
    </r>
    <r>
      <rPr>
        <sz val="10"/>
        <color indexed="8"/>
        <rFont val="宋体"/>
        <family val="0"/>
      </rPr>
      <t>拨竹瓦根镇23.9067,20180523-4#竹瓦根退回0.3156</t>
    </r>
  </si>
  <si>
    <r>
      <t>20180731-15#</t>
    </r>
    <r>
      <rPr>
        <sz val="10"/>
        <color indexed="8"/>
        <rFont val="宋体"/>
        <family val="0"/>
      </rPr>
      <t>拨竹瓦根8.112</t>
    </r>
  </si>
  <si>
    <r>
      <t>20180917-9#</t>
    </r>
    <r>
      <rPr>
        <sz val="10"/>
        <color indexed="8"/>
        <rFont val="宋体"/>
        <family val="0"/>
      </rPr>
      <t>拨察瓦龙25.506</t>
    </r>
  </si>
  <si>
    <r>
      <t>20180917-10#</t>
    </r>
    <r>
      <rPr>
        <sz val="10"/>
        <color indexed="8"/>
        <rFont val="宋体"/>
        <family val="0"/>
      </rPr>
      <t>拨古拉乡9.022</t>
    </r>
  </si>
  <si>
    <r>
      <t>20180917-11#</t>
    </r>
    <r>
      <rPr>
        <sz val="10"/>
        <color indexed="8"/>
        <rFont val="宋体"/>
        <family val="0"/>
      </rPr>
      <t>拨上察隅11.024</t>
    </r>
  </si>
  <si>
    <r>
      <t>20181018-08#</t>
    </r>
    <r>
      <rPr>
        <sz val="10"/>
        <color indexed="8"/>
        <rFont val="宋体"/>
        <family val="0"/>
      </rPr>
      <t>支5.46</t>
    </r>
  </si>
  <si>
    <r>
      <t>20180917-12#</t>
    </r>
    <r>
      <rPr>
        <sz val="10"/>
        <color indexed="8"/>
        <rFont val="宋体"/>
        <family val="0"/>
      </rPr>
      <t>拨下察隅13.468</t>
    </r>
  </si>
  <si>
    <r>
      <t>资金来源：林脱贫指办2016年79号，</t>
    </r>
    <r>
      <rPr>
        <i/>
        <sz val="10"/>
        <rFont val="宋体"/>
        <family val="0"/>
      </rPr>
      <t>市</t>
    </r>
  </si>
  <si>
    <r>
      <t>20170224-10#</t>
    </r>
    <r>
      <rPr>
        <sz val="10"/>
        <color indexed="8"/>
        <rFont val="宋体"/>
        <family val="0"/>
      </rPr>
      <t>拨古拉乡30.3</t>
    </r>
  </si>
  <si>
    <r>
      <t>20171206-19#</t>
    </r>
    <r>
      <rPr>
        <sz val="10"/>
        <color indexed="8"/>
        <rFont val="宋体"/>
        <family val="0"/>
      </rPr>
      <t>拨入1089.9</t>
    </r>
  </si>
  <si>
    <r>
      <t>20171218-49#</t>
    </r>
    <r>
      <rPr>
        <sz val="10"/>
        <color indexed="8"/>
        <rFont val="宋体"/>
        <family val="0"/>
      </rPr>
      <t>拨古玉乡82.5</t>
    </r>
  </si>
  <si>
    <r>
      <t>20171218-49#</t>
    </r>
    <r>
      <rPr>
        <sz val="10"/>
        <color indexed="8"/>
        <rFont val="宋体"/>
        <family val="0"/>
      </rPr>
      <t>拨察瓦龙376.8，20181031-21#察瓦龙乡退回87.3</t>
    </r>
  </si>
  <si>
    <r>
      <t>20171218-49#</t>
    </r>
    <r>
      <rPr>
        <sz val="10"/>
        <color indexed="8"/>
        <rFont val="宋体"/>
        <family val="0"/>
      </rPr>
      <t>拨下察隅193.2</t>
    </r>
  </si>
  <si>
    <r>
      <t>20171218-49#</t>
    </r>
    <r>
      <rPr>
        <sz val="10"/>
        <color indexed="8"/>
        <rFont val="宋体"/>
        <family val="0"/>
      </rPr>
      <t>拨竹瓦根112.5，20180315-2#竹瓦根镇退回4.425</t>
    </r>
  </si>
  <si>
    <r>
      <t>20171218-49#</t>
    </r>
    <r>
      <rPr>
        <sz val="10"/>
        <color indexed="8"/>
        <rFont val="宋体"/>
        <family val="0"/>
      </rPr>
      <t>拨古拉159.6</t>
    </r>
  </si>
  <si>
    <r>
      <t>20171218-49#</t>
    </r>
    <r>
      <rPr>
        <sz val="10"/>
        <color indexed="8"/>
        <rFont val="宋体"/>
        <family val="0"/>
      </rPr>
      <t>拨上察隅165.3</t>
    </r>
  </si>
  <si>
    <r>
      <t>20171218-49#拨古玉乡96，察瓦龙81.3，竹瓦根41.1，古拉18.9，下察隅3.9，上察隅41.7，20180709-8#竹瓦根镇退回0.9，</t>
    </r>
    <r>
      <rPr>
        <sz val="10"/>
        <color indexed="8"/>
        <rFont val="宋体"/>
        <family val="0"/>
      </rPr>
      <t>20181031-21#察瓦龙乡退回81.3
资金来源：自治区</t>
    </r>
  </si>
  <si>
    <r>
      <t>20161219-39#</t>
    </r>
    <r>
      <rPr>
        <sz val="10"/>
        <rFont val="宋体"/>
        <family val="0"/>
      </rPr>
      <t>拨入150</t>
    </r>
  </si>
  <si>
    <r>
      <t>20180803-1#</t>
    </r>
    <r>
      <rPr>
        <sz val="10"/>
        <color indexed="8"/>
        <rFont val="宋体"/>
        <family val="0"/>
      </rPr>
      <t>拨项目款28</t>
    </r>
  </si>
  <si>
    <r>
      <t>20180703-1#</t>
    </r>
    <r>
      <rPr>
        <sz val="10"/>
        <color indexed="8"/>
        <rFont val="宋体"/>
        <family val="0"/>
      </rPr>
      <t>拨设计费1.071</t>
    </r>
  </si>
  <si>
    <r>
      <t>20180703-1#</t>
    </r>
    <r>
      <rPr>
        <sz val="10"/>
        <color indexed="8"/>
        <rFont val="宋体"/>
        <family val="0"/>
      </rPr>
      <t>拨测量费0.1785</t>
    </r>
  </si>
  <si>
    <r>
      <t>20181011-4#</t>
    </r>
    <r>
      <rPr>
        <sz val="10"/>
        <color indexed="8"/>
        <rFont val="宋体"/>
        <family val="0"/>
      </rPr>
      <t>拨项目款14.034，20181212-11#拨14.034</t>
    </r>
  </si>
  <si>
    <r>
      <t>20181018-6#</t>
    </r>
    <r>
      <rPr>
        <sz val="10"/>
        <color indexed="8"/>
        <rFont val="宋体"/>
        <family val="0"/>
      </rPr>
      <t>拨设计费1.394</t>
    </r>
  </si>
  <si>
    <r>
      <t>20181018-6#</t>
    </r>
    <r>
      <rPr>
        <sz val="10"/>
        <color indexed="8"/>
        <rFont val="宋体"/>
        <family val="0"/>
      </rPr>
      <t>拨测量费0.1955</t>
    </r>
  </si>
  <si>
    <r>
      <t>20180914-3#</t>
    </r>
    <r>
      <rPr>
        <sz val="10"/>
        <color indexed="8"/>
        <rFont val="宋体"/>
        <family val="0"/>
      </rPr>
      <t>拨18.837,20181129-30#拨25.116</t>
    </r>
  </si>
  <si>
    <r>
      <t>20181015-6#</t>
    </r>
    <r>
      <rPr>
        <sz val="10"/>
        <color indexed="8"/>
        <rFont val="宋体"/>
        <family val="0"/>
      </rPr>
      <t>拨设计费1.598</t>
    </r>
  </si>
  <si>
    <r>
      <t>20160924-45#</t>
    </r>
    <r>
      <rPr>
        <sz val="10"/>
        <color indexed="8"/>
        <rFont val="宋体"/>
        <family val="0"/>
      </rPr>
      <t>拨入41.76</t>
    </r>
  </si>
  <si>
    <r>
      <t>20181116-19#</t>
    </r>
    <r>
      <rPr>
        <sz val="10"/>
        <color indexed="8"/>
        <rFont val="宋体"/>
        <family val="0"/>
      </rPr>
      <t>报2.85</t>
    </r>
  </si>
  <si>
    <r>
      <t>20181119-24#</t>
    </r>
    <r>
      <rPr>
        <sz val="10"/>
        <color indexed="8"/>
        <rFont val="宋体"/>
        <family val="0"/>
      </rPr>
      <t>拨安达驾校11.55</t>
    </r>
  </si>
  <si>
    <r>
      <t>20181119-25#</t>
    </r>
    <r>
      <rPr>
        <sz val="10"/>
        <color indexed="8"/>
        <rFont val="宋体"/>
        <family val="0"/>
      </rPr>
      <t>拨培训公司6.5</t>
    </r>
  </si>
  <si>
    <r>
      <t>20181119-25#</t>
    </r>
    <r>
      <rPr>
        <sz val="10"/>
        <color indexed="8"/>
        <rFont val="宋体"/>
        <family val="0"/>
      </rPr>
      <t>拨培训学校15.75</t>
    </r>
  </si>
  <si>
    <t>20161228-70#拨上察隅19.6,20161230-71#拨古拉乡22.4，20170104-1#拨察瓦龙25.2,20170109-2#拨古玉乡11.2,20170113-3#拨下察隅14.28,20170112-4#拨竹瓦根11.2，20180315-4#竹瓦根镇退回0.28
资金来源：自治区</t>
  </si>
  <si>
    <r>
      <t>20171101-4#</t>
    </r>
    <r>
      <rPr>
        <sz val="10"/>
        <color indexed="8"/>
        <rFont val="宋体"/>
        <family val="0"/>
      </rPr>
      <t>拨上察隅79.8,20171102-5#拨竹瓦根33.6,20171102-7#拨下察隅53.16,20171102-13#拨察瓦龙55.2,20171107-31#古拉乡56.28，20171110-44#拨古玉33.6，20180315-4#竹瓦根镇退回0.84,20181031-13#察瓦龙退回16.56
资金来源：自治区</t>
    </r>
  </si>
  <si>
    <t>20180525-33#拨入75.25
20180914-6#拨古拉乡24.15
20180914-7#拨上察隅12.95
20181031-20#拨古玉乡14
20181127-16#拨下察隅15.60433
20181231-57#拨竹瓦根7</t>
  </si>
  <si>
    <r>
      <t>20180202-1#</t>
    </r>
    <r>
      <rPr>
        <sz val="10"/>
        <color indexed="8"/>
        <rFont val="宋体"/>
        <family val="0"/>
      </rPr>
      <t>拨入1000</t>
    </r>
  </si>
  <si>
    <r>
      <t>20181112-11#</t>
    </r>
    <r>
      <rPr>
        <sz val="10"/>
        <color indexed="8"/>
        <rFont val="宋体"/>
        <family val="0"/>
      </rPr>
      <t>拨古玉乡150</t>
    </r>
  </si>
  <si>
    <r>
      <t>20181113-12#</t>
    </r>
    <r>
      <rPr>
        <sz val="10"/>
        <color indexed="8"/>
        <rFont val="宋体"/>
        <family val="0"/>
      </rPr>
      <t>拨古拉乡50</t>
    </r>
  </si>
  <si>
    <r>
      <t>20181115-16#</t>
    </r>
    <r>
      <rPr>
        <sz val="10"/>
        <color indexed="8"/>
        <rFont val="宋体"/>
        <family val="0"/>
      </rPr>
      <t>拨竹瓦根镇50</t>
    </r>
  </si>
  <si>
    <r>
      <t>20181115-17#</t>
    </r>
    <r>
      <rPr>
        <sz val="10"/>
        <color indexed="8"/>
        <rFont val="宋体"/>
        <family val="0"/>
      </rPr>
      <t>拨上察隅50</t>
    </r>
  </si>
  <si>
    <r>
      <t>20181119-21#</t>
    </r>
    <r>
      <rPr>
        <sz val="10"/>
        <color indexed="8"/>
        <rFont val="宋体"/>
        <family val="0"/>
      </rPr>
      <t>拨察瓦龙50</t>
    </r>
  </si>
  <si>
    <r>
      <t>20180912-1#</t>
    </r>
    <r>
      <rPr>
        <sz val="10"/>
        <color indexed="8"/>
        <rFont val="宋体"/>
        <family val="0"/>
      </rPr>
      <t>拨入2894</t>
    </r>
  </si>
  <si>
    <r>
      <t>20181112-9#</t>
    </r>
    <r>
      <rPr>
        <sz val="10"/>
        <color indexed="8"/>
        <rFont val="宋体"/>
        <family val="0"/>
      </rPr>
      <t>拨15.345</t>
    </r>
  </si>
  <si>
    <r>
      <t>20180912-1#</t>
    </r>
    <r>
      <rPr>
        <sz val="10"/>
        <color indexed="8"/>
        <rFont val="宋体"/>
        <family val="0"/>
      </rPr>
      <t>拨86.907,20181107-6#拨115.876</t>
    </r>
  </si>
  <si>
    <r>
      <t>20180913-2#</t>
    </r>
    <r>
      <rPr>
        <sz val="10"/>
        <color indexed="8"/>
        <rFont val="宋体"/>
        <family val="0"/>
      </rPr>
      <t>拨68.211,20181107-5#拨90.948</t>
    </r>
  </si>
  <si>
    <r>
      <t>20181029-12#</t>
    </r>
    <r>
      <rPr>
        <sz val="10"/>
        <color indexed="8"/>
        <rFont val="宋体"/>
        <family val="0"/>
      </rPr>
      <t>拨105.528，20181210-5#拨140.704</t>
    </r>
  </si>
  <si>
    <r>
      <t>20181106-4#</t>
    </r>
    <r>
      <rPr>
        <sz val="10"/>
        <color indexed="8"/>
        <rFont val="宋体"/>
        <family val="0"/>
      </rPr>
      <t>拨10.4635</t>
    </r>
  </si>
  <si>
    <r>
      <t>20181015-5#</t>
    </r>
    <r>
      <rPr>
        <sz val="10"/>
        <color indexed="8"/>
        <rFont val="宋体"/>
        <family val="0"/>
      </rPr>
      <t>拨59.877，20181129-29#拨79.836</t>
    </r>
  </si>
  <si>
    <r>
      <t>20181106-4#</t>
    </r>
    <r>
      <rPr>
        <sz val="10"/>
        <color indexed="8"/>
        <rFont val="宋体"/>
        <family val="0"/>
      </rPr>
      <t>拨5.9415</t>
    </r>
  </si>
  <si>
    <r>
      <t>20181011-1#</t>
    </r>
    <r>
      <rPr>
        <sz val="10"/>
        <color indexed="8"/>
        <rFont val="宋体"/>
        <family val="0"/>
      </rPr>
      <t>拨75.564，20181106-1#拨100.752</t>
    </r>
  </si>
  <si>
    <r>
      <t>20181112-7#</t>
    </r>
    <r>
      <rPr>
        <sz val="10"/>
        <color indexed="8"/>
        <rFont val="宋体"/>
        <family val="0"/>
      </rPr>
      <t>拨87.039，20181214-16#拨116.052</t>
    </r>
  </si>
  <si>
    <r>
      <t>20181119-23#</t>
    </r>
    <r>
      <rPr>
        <sz val="10"/>
        <color indexed="8"/>
        <rFont val="宋体"/>
        <family val="0"/>
      </rPr>
      <t>拨5</t>
    </r>
  </si>
  <si>
    <r>
      <t>20181018-7#</t>
    </r>
    <r>
      <rPr>
        <sz val="10"/>
        <color indexed="8"/>
        <rFont val="宋体"/>
        <family val="0"/>
      </rPr>
      <t>拨15.168，20181213-13#拨20.224</t>
    </r>
  </si>
  <si>
    <r>
      <t>20181019-10#</t>
    </r>
    <r>
      <rPr>
        <sz val="10"/>
        <color indexed="8"/>
        <rFont val="宋体"/>
        <family val="0"/>
      </rPr>
      <t>拨72.825，20181211-10#拨97.1</t>
    </r>
  </si>
  <si>
    <r>
      <t>20181112-8#</t>
    </r>
    <r>
      <rPr>
        <sz val="10"/>
        <color indexed="8"/>
        <rFont val="宋体"/>
        <family val="0"/>
      </rPr>
      <t>拨19.455，20181214-17#拨25.94</t>
    </r>
  </si>
  <si>
    <r>
      <t>20181106-3#</t>
    </r>
    <r>
      <rPr>
        <sz val="10"/>
        <color indexed="8"/>
        <rFont val="宋体"/>
        <family val="0"/>
      </rPr>
      <t>拨79.455，20181211-8#拨105.94</t>
    </r>
  </si>
  <si>
    <r>
      <t>20181106-2#</t>
    </r>
    <r>
      <rPr>
        <sz val="10"/>
        <color indexed="8"/>
        <rFont val="宋体"/>
        <family val="0"/>
      </rPr>
      <t>拨46.947，20181211-19#拨62.596</t>
    </r>
  </si>
  <si>
    <r>
      <t>20180917-13#</t>
    </r>
    <r>
      <rPr>
        <sz val="10"/>
        <color indexed="8"/>
        <rFont val="宋体"/>
        <family val="0"/>
      </rPr>
      <t>拨入1000</t>
    </r>
  </si>
  <si>
    <r>
      <t>20181120-26#</t>
    </r>
    <r>
      <rPr>
        <sz val="10"/>
        <color indexed="8"/>
        <rFont val="宋体"/>
        <family val="0"/>
      </rPr>
      <t>拨古拉乡（借支）54.6</t>
    </r>
  </si>
  <si>
    <r>
      <t>20181129-31#</t>
    </r>
    <r>
      <rPr>
        <sz val="10"/>
        <color indexed="8"/>
        <rFont val="宋体"/>
        <family val="0"/>
      </rPr>
      <t>拨134.709</t>
    </r>
  </si>
  <si>
    <r>
      <t>20181210-7#</t>
    </r>
    <r>
      <rPr>
        <sz val="10"/>
        <color indexed="8"/>
        <rFont val="宋体"/>
        <family val="0"/>
      </rPr>
      <t>拨</t>
    </r>
    <r>
      <rPr>
        <sz val="10"/>
        <color indexed="10"/>
        <rFont val="宋体"/>
        <family val="0"/>
      </rPr>
      <t>64.815</t>
    </r>
  </si>
  <si>
    <r>
      <t>20181210-7#</t>
    </r>
    <r>
      <rPr>
        <sz val="10"/>
        <color indexed="8"/>
        <rFont val="宋体"/>
        <family val="0"/>
      </rPr>
      <t>拨</t>
    </r>
    <r>
      <rPr>
        <sz val="10"/>
        <color indexed="10"/>
        <rFont val="宋体"/>
        <family val="0"/>
      </rPr>
      <t>39.51</t>
    </r>
  </si>
  <si>
    <r>
      <t>20181224-22#</t>
    </r>
    <r>
      <rPr>
        <sz val="10"/>
        <color indexed="8"/>
        <rFont val="宋体"/>
        <family val="0"/>
      </rPr>
      <t>拨32.691</t>
    </r>
  </si>
  <si>
    <r>
      <t>20181224-22#</t>
    </r>
    <r>
      <rPr>
        <sz val="10"/>
        <color indexed="8"/>
        <rFont val="宋体"/>
        <family val="0"/>
      </rPr>
      <t>拨55.641</t>
    </r>
  </si>
  <si>
    <t>扶贫统筹涉农整合资金</t>
  </si>
  <si>
    <t>20181112-1#拨察瓦龙39.725</t>
  </si>
  <si>
    <t>20181127-17#拨下察隅21</t>
  </si>
  <si>
    <t>20181224-53#转专户6个乡镇上半年工资119</t>
  </si>
  <si>
    <t>20181127-18#拨古玉乡11.9</t>
  </si>
  <si>
    <t>20181127-19#拨上察隅17.85</t>
  </si>
  <si>
    <t>20181127-28#拨古拉乡17.325</t>
  </si>
  <si>
    <t>20181127-37#拨竹瓦根8.75</t>
  </si>
  <si>
    <r>
      <t>2015年中央生态效益补偿基金（生态宣传员680人提标为3500）（2018</t>
    </r>
    <r>
      <rPr>
        <sz val="10"/>
        <rFont val="宋体"/>
        <family val="0"/>
      </rPr>
      <t>年）</t>
    </r>
  </si>
  <si>
    <t>2018年市级生态岗位（含提标）资金</t>
  </si>
  <si>
    <t>20181229-048#拨农贸市场改造331.342772，20181229-049#转还贷1500</t>
  </si>
  <si>
    <t>20181218-21#拨苗木款153.1，20181229转还贷950</t>
  </si>
  <si>
    <r>
      <t>2</t>
    </r>
    <r>
      <rPr>
        <sz val="12"/>
        <rFont val="宋体"/>
        <family val="0"/>
      </rPr>
      <t>018年</t>
    </r>
    <r>
      <rPr>
        <sz val="12"/>
        <rFont val="宋体"/>
        <family val="0"/>
      </rPr>
      <t>察隅县精准扶贫资金到位使用情况表</t>
    </r>
  </si>
  <si>
    <t>＼</t>
  </si>
  <si>
    <t>＼</t>
  </si>
  <si>
    <r>
      <t>制表单位：察隅县财政局                                                               单位：万元   数据日期：2018年12</t>
    </r>
    <r>
      <rPr>
        <sz val="10"/>
        <rFont val="宋体"/>
        <family val="0"/>
      </rPr>
      <t>月</t>
    </r>
    <r>
      <rPr>
        <sz val="10"/>
        <rFont val="宋体"/>
        <family val="0"/>
      </rPr>
      <t>31</t>
    </r>
    <r>
      <rPr>
        <sz val="10"/>
        <rFont val="宋体"/>
        <family val="0"/>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</si>
</sst>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dddd\,yyyy&quot;年&quot;m&quot;月&quot;d&quot;日&quot;"/>
    <numFmt numFmtId="177" formatCode="0.00_ "/>
  </numFmts>
  <fonts count="69">
    <font>
      <sz val="12"/>
      <name val="宋体"/>
      <family val="0"/>
    </font>
    <font>
      <sz val="9"/>
      <name val="宋体"/>
      <family val="0"/>
    </font>
    <font>
      <sz val="10"/>
      <name val="宋体"/>
      <family val="0"/>
    </font>
    <font>
      <sz val="9"/>
      <color indexed="12"/>
      <name val="宋体"/>
      <family val="0"/>
    </font>
    <font>
      <sz val="10"/>
      <name val="Arial"/>
      <family val="2"/>
    </font>
    <font>
      <sz val="8"/>
      <color indexed="8"/>
      <name val="Tahoma"/>
      <family val="2"/>
    </font>
    <font>
      <sz val="10"/>
      <color indexed="8"/>
      <name val="宋体"/>
      <family val="0"/>
    </font>
    <font>
      <sz val="10"/>
      <color indexed="10"/>
      <name val="宋体"/>
      <family val="0"/>
    </font>
    <font>
      <sz val="8"/>
      <name val="宋体"/>
      <family val="0"/>
    </font>
    <font>
      <sz val="11"/>
      <name val="宋体"/>
      <family val="0"/>
    </font>
    <font>
      <i/>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30"/>
      <name val="宋体"/>
      <family val="0"/>
    </font>
    <font>
      <sz val="8"/>
      <color indexed="8"/>
      <name val="宋体"/>
      <family val="0"/>
    </font>
    <font>
      <sz val="10"/>
      <color indexed="12"/>
      <name val="宋体"/>
      <family val="0"/>
    </font>
    <font>
      <b/>
      <sz val="10"/>
      <name val="宋体"/>
      <family val="0"/>
    </font>
    <font>
      <b/>
      <sz val="9"/>
      <name val="宋体"/>
      <family val="0"/>
    </font>
    <font>
      <b/>
      <sz val="8"/>
      <name val="宋体"/>
      <family val="0"/>
    </font>
    <font>
      <sz val="10"/>
      <color indexed="8"/>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0"/>
      <color rgb="FF000000"/>
      <name val="Calibri"/>
      <family val="0"/>
    </font>
    <font>
      <sz val="11"/>
      <color rgb="FF000000"/>
      <name val="Calibri"/>
      <family val="0"/>
    </font>
    <font>
      <sz val="12"/>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70C0"/>
      <name val="宋体"/>
      <family val="0"/>
    </font>
    <font>
      <sz val="8"/>
      <color theme="1"/>
      <name val="Tahoma"/>
      <family val="2"/>
    </font>
    <font>
      <sz val="8"/>
      <color theme="1"/>
      <name val="宋体"/>
      <family val="0"/>
    </font>
    <font>
      <sz val="10"/>
      <name val="Calibri"/>
      <family val="0"/>
    </font>
    <font>
      <sz val="10"/>
      <color indexed="12"/>
      <name val="Calibri"/>
      <family val="0"/>
    </font>
    <font>
      <sz val="10"/>
      <color theme="1"/>
      <name val="Calibri"/>
      <family val="0"/>
    </font>
    <font>
      <sz val="10"/>
      <color rgb="FFFF0000"/>
      <name val="Calibri"/>
      <family val="0"/>
    </font>
    <font>
      <b/>
      <sz val="10"/>
      <name val="Calibri"/>
      <family val="0"/>
    </font>
    <font>
      <b/>
      <sz val="9"/>
      <name val="Calibri"/>
      <family val="0"/>
    </font>
    <font>
      <b/>
      <sz val="8"/>
      <name val="Calibri"/>
      <family val="0"/>
    </font>
    <font>
      <sz val="10"/>
      <color theme="1"/>
      <name val="宋体"/>
      <family val="0"/>
    </font>
    <font>
      <sz val="10"/>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right style="thin"/>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style="thin"/>
      <top/>
      <bottom/>
    </border>
  </borders>
  <cellStyleXfs count="32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3" fillId="0" borderId="0">
      <alignment/>
      <protection/>
    </xf>
    <xf numFmtId="0" fontId="43" fillId="0" borderId="0">
      <alignment/>
      <protection/>
    </xf>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49" fillId="22" borderId="5"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5" fillId="22" borderId="8"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56" fillId="31" borderId="5" applyNumberFormat="0" applyAlignment="0" applyProtection="0"/>
    <xf numFmtId="0" fontId="0"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xf numFmtId="0" fontId="36" fillId="32" borderId="9" applyNumberFormat="0" applyFont="0" applyAlignment="0" applyProtection="0"/>
  </cellStyleXfs>
  <cellXfs count="150">
    <xf numFmtId="0" fontId="0" fillId="0" borderId="0" xfId="0" applyAlignment="1">
      <alignment/>
    </xf>
    <xf numFmtId="0" fontId="2" fillId="0" borderId="0" xfId="0" applyFont="1" applyAlignment="1">
      <alignment horizontal="center" vertical="center"/>
    </xf>
    <xf numFmtId="0" fontId="1" fillId="0" borderId="0" xfId="0" applyFont="1" applyAlignment="1">
      <alignment/>
    </xf>
    <xf numFmtId="0" fontId="57" fillId="0" borderId="0" xfId="0" applyFont="1" applyFill="1" applyAlignment="1">
      <alignment/>
    </xf>
    <xf numFmtId="0" fontId="0" fillId="0" borderId="0" xfId="0" applyFill="1" applyAlignment="1">
      <alignment/>
    </xf>
    <xf numFmtId="0" fontId="58" fillId="0" borderId="0" xfId="1585" applyFont="1" applyBorder="1" applyAlignment="1">
      <alignment wrapText="1"/>
      <protection/>
    </xf>
    <xf numFmtId="0" fontId="59" fillId="0" borderId="0" xfId="1585" applyFont="1" applyBorder="1" applyAlignment="1">
      <alignment wrapText="1"/>
      <protection/>
    </xf>
    <xf numFmtId="0" fontId="58" fillId="0" borderId="0" xfId="1585" applyFont="1" applyFill="1" applyBorder="1" applyAlignment="1">
      <alignment wrapText="1"/>
      <protection/>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63" fillId="0" borderId="10" xfId="1585" applyFont="1" applyBorder="1" applyAlignment="1">
      <alignment horizontal="center" vertical="center" wrapText="1"/>
      <protection/>
    </xf>
    <xf numFmtId="0" fontId="63" fillId="0" borderId="10" xfId="1585" applyFont="1" applyBorder="1" applyAlignment="1">
      <alignment wrapText="1"/>
      <protection/>
    </xf>
    <xf numFmtId="0" fontId="62" fillId="0" borderId="10" xfId="1585" applyFont="1" applyBorder="1" applyAlignment="1">
      <alignment wrapText="1"/>
      <protection/>
    </xf>
    <xf numFmtId="0" fontId="62" fillId="0" borderId="10" xfId="1585" applyFont="1" applyBorder="1">
      <alignment/>
      <protection/>
    </xf>
    <xf numFmtId="0" fontId="62" fillId="0" borderId="10" xfId="1585" applyFont="1" applyBorder="1" applyAlignment="1">
      <alignment horizontal="center" vertical="center" wrapText="1"/>
      <protection/>
    </xf>
    <xf numFmtId="0" fontId="60" fillId="33" borderId="10" xfId="0" applyFont="1" applyFill="1" applyBorder="1" applyAlignment="1">
      <alignment horizontal="center" vertical="center" wrapText="1"/>
    </xf>
    <xf numFmtId="0" fontId="62" fillId="0" borderId="11" xfId="1585" applyFont="1" applyBorder="1" applyAlignment="1">
      <alignment horizontal="center" vertical="center" wrapText="1"/>
      <protection/>
    </xf>
    <xf numFmtId="0" fontId="60" fillId="34" borderId="10" xfId="0" applyFont="1" applyFill="1" applyBorder="1" applyAlignment="1">
      <alignment horizontal="center" vertical="center" wrapText="1"/>
    </xf>
    <xf numFmtId="0" fontId="62" fillId="33" borderId="10" xfId="1585" applyFont="1" applyFill="1" applyBorder="1" applyAlignment="1">
      <alignment wrapText="1"/>
      <protection/>
    </xf>
    <xf numFmtId="0" fontId="64" fillId="0" borderId="10" xfId="0" applyFont="1" applyBorder="1" applyAlignment="1">
      <alignment horizontal="center" vertical="center"/>
    </xf>
    <xf numFmtId="0" fontId="64" fillId="0" borderId="10" xfId="0" applyFont="1" applyBorder="1" applyAlignment="1">
      <alignment horizontal="center"/>
    </xf>
    <xf numFmtId="0" fontId="64" fillId="0" borderId="10" xfId="0" applyFont="1" applyBorder="1" applyAlignment="1">
      <alignment horizont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2" fillId="0" borderId="11" xfId="1585" applyFont="1" applyBorder="1" applyAlignment="1">
      <alignment horizontal="center" vertical="center" wrapText="1"/>
      <protection/>
    </xf>
    <xf numFmtId="0" fontId="60" fillId="0" borderId="11"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4" fillId="0" borderId="10" xfId="0" applyFont="1" applyBorder="1" applyAlignment="1">
      <alignment horizontal="center"/>
    </xf>
    <xf numFmtId="0" fontId="8" fillId="0" borderId="0" xfId="0" applyFont="1" applyAlignment="1">
      <alignment/>
    </xf>
    <xf numFmtId="0" fontId="65" fillId="0" borderId="10" xfId="0" applyFont="1" applyBorder="1" applyAlignment="1">
      <alignment horizontal="center"/>
    </xf>
    <xf numFmtId="0" fontId="1" fillId="0" borderId="0" xfId="0" applyFont="1" applyAlignment="1">
      <alignment/>
    </xf>
    <xf numFmtId="0" fontId="9" fillId="0" borderId="0" xfId="0" applyFont="1" applyAlignment="1">
      <alignment/>
    </xf>
    <xf numFmtId="0" fontId="66" fillId="0" borderId="10" xfId="0" applyFont="1" applyBorder="1" applyAlignment="1">
      <alignment horizontal="center"/>
    </xf>
    <xf numFmtId="0" fontId="67" fillId="0" borderId="10" xfId="1587" applyFont="1" applyBorder="1" applyAlignment="1">
      <alignment wrapText="1"/>
      <protection/>
    </xf>
    <xf numFmtId="0" fontId="60" fillId="0" borderId="10" xfId="0" applyFont="1" applyBorder="1" applyAlignment="1">
      <alignment horizontal="center" vertical="center" wrapText="1"/>
    </xf>
    <xf numFmtId="0" fontId="60" fillId="35"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1566" applyFont="1" applyBorder="1" applyAlignment="1">
      <alignment horizontal="center" vertical="center" wrapText="1"/>
      <protection/>
    </xf>
    <xf numFmtId="0" fontId="62" fillId="0" borderId="10" xfId="1584" applyFont="1" applyBorder="1" applyAlignment="1">
      <alignment horizontal="center" vertical="center" wrapText="1"/>
      <protection/>
    </xf>
    <xf numFmtId="0" fontId="62" fillId="0" borderId="10" xfId="1584" applyFont="1" applyFill="1" applyBorder="1" applyAlignment="1">
      <alignment horizontal="center" vertical="center" wrapText="1"/>
      <protection/>
    </xf>
    <xf numFmtId="0" fontId="62" fillId="33" borderId="10" xfId="1584" applyFont="1" applyFill="1" applyBorder="1" applyAlignment="1">
      <alignment horizontal="center" vertical="center" wrapText="1"/>
      <protection/>
    </xf>
    <xf numFmtId="0" fontId="62" fillId="0" borderId="10" xfId="2173" applyFont="1" applyBorder="1" applyAlignment="1">
      <alignment horizontal="center" vertical="center" wrapText="1"/>
      <protection/>
    </xf>
    <xf numFmtId="0" fontId="63" fillId="0" borderId="10" xfId="1585" applyFont="1" applyFill="1" applyBorder="1" applyAlignment="1">
      <alignment horizontal="center" vertical="center" wrapText="1"/>
      <protection/>
    </xf>
    <xf numFmtId="0" fontId="63" fillId="0" borderId="10" xfId="1585" applyFont="1" applyBorder="1" applyAlignment="1">
      <alignment horizontal="center" vertical="center" wrapText="1"/>
      <protection/>
    </xf>
    <xf numFmtId="0" fontId="63" fillId="0" borderId="12" xfId="1585" applyFont="1" applyBorder="1" applyAlignment="1">
      <alignment horizontal="center" vertical="center" wrapText="1"/>
      <protection/>
    </xf>
    <xf numFmtId="0" fontId="62" fillId="0" borderId="10" xfId="1585" applyFont="1" applyBorder="1" applyAlignment="1">
      <alignment horizontal="center" vertical="center" wrapText="1"/>
      <protection/>
    </xf>
    <xf numFmtId="0" fontId="62" fillId="0" borderId="10" xfId="1585" applyFont="1" applyFill="1" applyBorder="1" applyAlignment="1">
      <alignment horizontal="center" vertical="center" wrapText="1"/>
      <protection/>
    </xf>
    <xf numFmtId="0" fontId="62" fillId="33" borderId="10" xfId="1585" applyFont="1" applyFill="1" applyBorder="1" applyAlignment="1">
      <alignment horizontal="center" vertical="center" wrapText="1"/>
      <protection/>
    </xf>
    <xf numFmtId="0" fontId="62" fillId="0" borderId="13" xfId="1585" applyFont="1" applyFill="1" applyBorder="1" applyAlignment="1">
      <alignment horizontal="center" vertical="center" wrapText="1"/>
      <protection/>
    </xf>
    <xf numFmtId="0" fontId="62" fillId="0" borderId="13" xfId="1585" applyFont="1" applyBorder="1" applyAlignment="1">
      <alignment horizontal="center" vertical="center" wrapText="1"/>
      <protection/>
    </xf>
    <xf numFmtId="0" fontId="62" fillId="35" borderId="10" xfId="1585" applyFont="1" applyFill="1" applyBorder="1" applyAlignment="1">
      <alignment horizontal="center" vertical="center" wrapText="1"/>
      <protection/>
    </xf>
    <xf numFmtId="0" fontId="60" fillId="0" borderId="10" xfId="1585" applyFont="1" applyBorder="1" applyAlignment="1">
      <alignment horizontal="center" vertical="center" wrapText="1"/>
      <protection/>
    </xf>
    <xf numFmtId="0" fontId="60" fillId="33" borderId="10" xfId="1585" applyFont="1" applyFill="1" applyBorder="1" applyAlignment="1">
      <alignment horizontal="center" vertical="center" wrapText="1"/>
      <protection/>
    </xf>
    <xf numFmtId="0" fontId="60" fillId="35" borderId="10" xfId="1585" applyFont="1" applyFill="1" applyBorder="1" applyAlignment="1">
      <alignment horizontal="center" vertical="center" wrapText="1"/>
      <protection/>
    </xf>
    <xf numFmtId="0" fontId="62" fillId="0" borderId="11" xfId="1585" applyFont="1" applyBorder="1" applyAlignment="1">
      <alignment horizontal="center" vertical="center" wrapText="1"/>
      <protection/>
    </xf>
    <xf numFmtId="0" fontId="62" fillId="0" borderId="10" xfId="1587" applyFont="1" applyBorder="1" applyAlignment="1">
      <alignment horizontal="center" vertical="center" wrapText="1"/>
      <protection/>
    </xf>
    <xf numFmtId="0" fontId="60" fillId="34" borderId="10" xfId="0" applyFont="1" applyFill="1" applyBorder="1" applyAlignment="1">
      <alignment horizontal="center" vertical="center" wrapText="1"/>
    </xf>
    <xf numFmtId="0" fontId="60" fillId="0" borderId="11" xfId="0" applyFont="1" applyBorder="1" applyAlignment="1">
      <alignment horizontal="center" vertical="center" wrapText="1"/>
    </xf>
    <xf numFmtId="0" fontId="66" fillId="0" borderId="10" xfId="0" applyFont="1" applyFill="1" applyBorder="1" applyAlignment="1">
      <alignment horizontal="center"/>
    </xf>
    <xf numFmtId="0" fontId="64" fillId="0" borderId="10" xfId="0" applyFont="1" applyFill="1" applyBorder="1" applyAlignment="1">
      <alignment horizontal="center" vertical="center"/>
    </xf>
    <xf numFmtId="0" fontId="65" fillId="0" borderId="10" xfId="0" applyFont="1" applyFill="1" applyBorder="1" applyAlignment="1">
      <alignment horizontal="center"/>
    </xf>
    <xf numFmtId="0" fontId="1" fillId="0" borderId="0" xfId="0" applyFont="1" applyAlignment="1">
      <alignment/>
    </xf>
    <xf numFmtId="0" fontId="60" fillId="0" borderId="14"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60"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0" fillId="35"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2" fillId="0" borderId="15" xfId="1585" applyFont="1" applyBorder="1" applyAlignment="1">
      <alignment horizontal="center" wrapText="1"/>
      <protection/>
    </xf>
    <xf numFmtId="0" fontId="62" fillId="0" borderId="16" xfId="1585" applyFont="1" applyBorder="1" applyAlignment="1">
      <alignment horizontal="center" wrapText="1"/>
      <protection/>
    </xf>
    <xf numFmtId="0" fontId="62" fillId="0" borderId="14" xfId="1585" applyFont="1" applyBorder="1" applyAlignment="1">
      <alignment horizontal="center" vertical="center" wrapText="1"/>
      <protection/>
    </xf>
    <xf numFmtId="0" fontId="62" fillId="0" borderId="12" xfId="1585" applyFont="1" applyBorder="1" applyAlignment="1">
      <alignment horizontal="center" vertical="center" wrapText="1"/>
      <protection/>
    </xf>
    <xf numFmtId="0" fontId="62" fillId="0" borderId="11" xfId="1585" applyFont="1" applyBorder="1" applyAlignment="1">
      <alignment horizontal="center" vertical="center" wrapText="1"/>
      <protection/>
    </xf>
    <xf numFmtId="0" fontId="60" fillId="0" borderId="10" xfId="0" applyFont="1" applyBorder="1" applyAlignment="1">
      <alignment horizontal="center" vertical="center" wrapText="1"/>
    </xf>
    <xf numFmtId="0" fontId="62" fillId="0" borderId="14" xfId="1585" applyFont="1" applyBorder="1" applyAlignment="1">
      <alignment horizontal="center"/>
      <protection/>
    </xf>
    <xf numFmtId="0" fontId="62" fillId="0" borderId="12" xfId="1585" applyFont="1" applyBorder="1" applyAlignment="1">
      <alignment horizontal="center"/>
      <protection/>
    </xf>
    <xf numFmtId="0" fontId="62" fillId="0" borderId="11" xfId="1585" applyFont="1" applyBorder="1" applyAlignment="1">
      <alignment horizontal="center"/>
      <protection/>
    </xf>
    <xf numFmtId="0" fontId="62" fillId="0" borderId="14"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2" fillId="0" borderId="14" xfId="1585" applyFont="1" applyBorder="1" applyAlignment="1">
      <alignment horizontal="center" vertical="center"/>
      <protection/>
    </xf>
    <xf numFmtId="0" fontId="62" fillId="0" borderId="12" xfId="1585" applyFont="1" applyBorder="1" applyAlignment="1">
      <alignment horizontal="center" vertical="center"/>
      <protection/>
    </xf>
    <xf numFmtId="0" fontId="62" fillId="0" borderId="11" xfId="1585" applyFont="1" applyBorder="1" applyAlignment="1">
      <alignment horizontal="center" vertical="center"/>
      <protection/>
    </xf>
    <xf numFmtId="0" fontId="63" fillId="0" borderId="14" xfId="1585" applyFont="1" applyBorder="1" applyAlignment="1">
      <alignment horizontal="center" vertical="center"/>
      <protection/>
    </xf>
    <xf numFmtId="0" fontId="63" fillId="0" borderId="12" xfId="1585" applyFont="1" applyBorder="1" applyAlignment="1">
      <alignment horizontal="center" vertical="center"/>
      <protection/>
    </xf>
    <xf numFmtId="0" fontId="63" fillId="0" borderId="11" xfId="1585" applyFont="1" applyBorder="1" applyAlignment="1">
      <alignment horizontal="center" vertical="center"/>
      <protection/>
    </xf>
    <xf numFmtId="0" fontId="62" fillId="0" borderId="10" xfId="1585" applyFont="1" applyBorder="1" applyAlignment="1">
      <alignment horizontal="center" vertical="center" wrapText="1"/>
      <protection/>
    </xf>
    <xf numFmtId="0" fontId="62" fillId="33" borderId="14" xfId="1585" applyFont="1" applyFill="1" applyBorder="1" applyAlignment="1">
      <alignment horizontal="left" vertical="center" wrapText="1"/>
      <protection/>
    </xf>
    <xf numFmtId="0" fontId="62" fillId="33" borderId="12" xfId="1585" applyFont="1" applyFill="1" applyBorder="1" applyAlignment="1">
      <alignment horizontal="left" vertical="center" wrapText="1"/>
      <protection/>
    </xf>
    <xf numFmtId="0" fontId="62" fillId="33" borderId="11" xfId="1585" applyFont="1" applyFill="1" applyBorder="1" applyAlignment="1">
      <alignment horizontal="left" vertical="center" wrapText="1"/>
      <protection/>
    </xf>
    <xf numFmtId="0" fontId="62" fillId="33" borderId="14" xfId="1585" applyFont="1" applyFill="1" applyBorder="1" applyAlignment="1">
      <alignment horizontal="center" vertical="center"/>
      <protection/>
    </xf>
    <xf numFmtId="0" fontId="62" fillId="33" borderId="12" xfId="1585" applyFont="1" applyFill="1" applyBorder="1" applyAlignment="1">
      <alignment horizontal="center" vertical="center"/>
      <protection/>
    </xf>
    <xf numFmtId="0" fontId="62" fillId="33" borderId="11" xfId="1585" applyFont="1" applyFill="1" applyBorder="1" applyAlignment="1">
      <alignment horizontal="center" vertical="center"/>
      <protection/>
    </xf>
    <xf numFmtId="0" fontId="62" fillId="33" borderId="14" xfId="1585" applyFont="1" applyFill="1" applyBorder="1" applyAlignment="1">
      <alignment horizontal="center" vertical="center" wrapText="1"/>
      <protection/>
    </xf>
    <xf numFmtId="0" fontId="62" fillId="33" borderId="12" xfId="1585" applyFont="1" applyFill="1" applyBorder="1" applyAlignment="1">
      <alignment horizontal="center" vertical="center" wrapText="1"/>
      <protection/>
    </xf>
    <xf numFmtId="0" fontId="62" fillId="33" borderId="11" xfId="1585" applyFont="1" applyFill="1" applyBorder="1" applyAlignment="1">
      <alignment horizontal="center" vertical="center" wrapText="1"/>
      <protection/>
    </xf>
    <xf numFmtId="0" fontId="60" fillId="0" borderId="14"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0" borderId="13" xfId="0" applyFont="1" applyBorder="1" applyAlignment="1">
      <alignment horizontal="center" vertical="center" wrapText="1"/>
    </xf>
    <xf numFmtId="0" fontId="60" fillId="0" borderId="17" xfId="0" applyFont="1" applyBorder="1" applyAlignment="1">
      <alignment horizontal="center" vertical="center" wrapText="1"/>
    </xf>
    <xf numFmtId="0" fontId="62" fillId="0" borderId="14" xfId="1587" applyFont="1" applyBorder="1" applyAlignment="1">
      <alignment horizontal="center" vertical="center" wrapText="1"/>
      <protection/>
    </xf>
    <xf numFmtId="0" fontId="62" fillId="0" borderId="12" xfId="1587" applyFont="1" applyBorder="1" applyAlignment="1">
      <alignment horizontal="center" vertical="center" wrapText="1"/>
      <protection/>
    </xf>
    <xf numFmtId="0" fontId="62" fillId="0" borderId="11" xfId="1587" applyFont="1" applyBorder="1" applyAlignment="1">
      <alignment horizontal="center" vertical="center" wrapText="1"/>
      <protection/>
    </xf>
    <xf numFmtId="0" fontId="62" fillId="0" borderId="14" xfId="1585" applyFont="1" applyBorder="1" applyAlignment="1">
      <alignment horizontal="center" wrapText="1"/>
      <protection/>
    </xf>
    <xf numFmtId="0" fontId="62" fillId="0" borderId="12" xfId="1585" applyFont="1" applyBorder="1" applyAlignment="1">
      <alignment horizontal="center" wrapText="1"/>
      <protection/>
    </xf>
    <xf numFmtId="0" fontId="62" fillId="0" borderId="11" xfId="1585" applyFont="1" applyBorder="1" applyAlignment="1">
      <alignment horizontal="center" wrapText="1"/>
      <protection/>
    </xf>
    <xf numFmtId="0" fontId="60" fillId="0" borderId="10" xfId="0" applyFont="1" applyBorder="1" applyAlignment="1">
      <alignment horizontal="center"/>
    </xf>
    <xf numFmtId="0" fontId="0" fillId="0" borderId="0" xfId="0" applyAlignment="1">
      <alignment horizontal="center"/>
    </xf>
    <xf numFmtId="0" fontId="2" fillId="0" borderId="18" xfId="0" applyFont="1" applyBorder="1" applyAlignment="1">
      <alignment horizontal="center"/>
    </xf>
    <xf numFmtId="0" fontId="64" fillId="0" borderId="10" xfId="0" applyFont="1" applyBorder="1" applyAlignment="1">
      <alignment horizontal="center"/>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2" fillId="0" borderId="20" xfId="1585" applyFont="1" applyBorder="1" applyAlignment="1">
      <alignment horizontal="center" vertical="center"/>
      <protection/>
    </xf>
    <xf numFmtId="0" fontId="62" fillId="0" borderId="21" xfId="1585" applyFont="1" applyBorder="1" applyAlignment="1">
      <alignment horizontal="center" vertical="center"/>
      <protection/>
    </xf>
    <xf numFmtId="0" fontId="62" fillId="0" borderId="16" xfId="1585" applyFont="1" applyBorder="1" applyAlignment="1">
      <alignment horizontal="center" vertical="center"/>
      <protection/>
    </xf>
    <xf numFmtId="0" fontId="67" fillId="0" borderId="10" xfId="1587" applyFont="1" applyBorder="1" applyAlignment="1">
      <alignment horizontal="center" vertical="center" wrapText="1"/>
      <protection/>
    </xf>
    <xf numFmtId="0" fontId="67" fillId="0" borderId="13" xfId="1587" applyFont="1" applyBorder="1" applyAlignment="1">
      <alignment horizontal="center" wrapText="1"/>
      <protection/>
    </xf>
    <xf numFmtId="0" fontId="68" fillId="0" borderId="17" xfId="1587" applyFont="1" applyBorder="1" applyAlignment="1">
      <alignment horizontal="center" wrapText="1"/>
      <protection/>
    </xf>
    <xf numFmtId="0" fontId="43" fillId="0" borderId="14" xfId="1587" applyBorder="1" applyAlignment="1">
      <alignment horizontal="center"/>
      <protection/>
    </xf>
    <xf numFmtId="0" fontId="43" fillId="0" borderId="12" xfId="1587" applyBorder="1" applyAlignment="1">
      <alignment horizontal="center"/>
      <protection/>
    </xf>
    <xf numFmtId="0" fontId="43" fillId="0" borderId="11" xfId="1587" applyBorder="1" applyAlignment="1">
      <alignment horizontal="center"/>
      <protection/>
    </xf>
    <xf numFmtId="0" fontId="68" fillId="0" borderId="14" xfId="1587" applyFont="1" applyBorder="1" applyAlignment="1">
      <alignment horizontal="center" vertical="center"/>
      <protection/>
    </xf>
    <xf numFmtId="0" fontId="68" fillId="0" borderId="12" xfId="1587" applyFont="1" applyBorder="1" applyAlignment="1">
      <alignment horizontal="center" vertical="center"/>
      <protection/>
    </xf>
    <xf numFmtId="0" fontId="68" fillId="0" borderId="11" xfId="1587" applyFont="1" applyBorder="1" applyAlignment="1">
      <alignment horizontal="center" vertical="center"/>
      <protection/>
    </xf>
    <xf numFmtId="0" fontId="1" fillId="33" borderId="14" xfId="1575" applyFont="1" applyFill="1" applyBorder="1" applyAlignment="1">
      <alignment horizontal="center" vertical="center" wrapText="1"/>
      <protection/>
    </xf>
    <xf numFmtId="0" fontId="1" fillId="33" borderId="12" xfId="1575" applyFont="1" applyFill="1" applyBorder="1" applyAlignment="1">
      <alignment horizontal="center" vertical="center" wrapText="1"/>
      <protection/>
    </xf>
    <xf numFmtId="0" fontId="1" fillId="33" borderId="11" xfId="1575" applyFont="1" applyFill="1" applyBorder="1" applyAlignment="1">
      <alignment horizontal="center" vertical="center" wrapText="1"/>
      <protection/>
    </xf>
    <xf numFmtId="0" fontId="67" fillId="0" borderId="14" xfId="1587" applyFont="1" applyBorder="1" applyAlignment="1">
      <alignment horizontal="center" vertical="center" wrapText="1"/>
      <protection/>
    </xf>
    <xf numFmtId="0" fontId="67" fillId="0" borderId="12" xfId="1587" applyFont="1" applyBorder="1" applyAlignment="1">
      <alignment horizontal="center" vertical="center" wrapText="1"/>
      <protection/>
    </xf>
    <xf numFmtId="0" fontId="67" fillId="0" borderId="11" xfId="1587" applyFont="1" applyBorder="1" applyAlignment="1">
      <alignment horizontal="center" vertical="center" wrapText="1"/>
      <protection/>
    </xf>
    <xf numFmtId="0" fontId="62" fillId="0" borderId="14" xfId="1587" applyFont="1" applyBorder="1" applyAlignment="1">
      <alignment horizontal="center" vertical="center"/>
      <protection/>
    </xf>
    <xf numFmtId="0" fontId="62" fillId="0" borderId="12" xfId="1587" applyFont="1" applyBorder="1" applyAlignment="1">
      <alignment horizontal="center" vertical="center"/>
      <protection/>
    </xf>
    <xf numFmtId="0" fontId="62" fillId="0" borderId="11" xfId="1587" applyFont="1" applyBorder="1" applyAlignment="1">
      <alignment horizontal="center" vertical="center"/>
      <protection/>
    </xf>
    <xf numFmtId="0" fontId="2" fillId="0" borderId="14" xfId="0" applyFont="1" applyBorder="1" applyAlignment="1">
      <alignment horizontal="center" vertical="center" wrapText="1"/>
    </xf>
    <xf numFmtId="0" fontId="0" fillId="0" borderId="0" xfId="0" applyFont="1" applyAlignment="1">
      <alignment horizontal="center"/>
    </xf>
  </cellXfs>
  <cellStyles count="3218">
    <cellStyle name="Normal" xfId="0"/>
    <cellStyle name="20% - 强调文字颜色 1" xfId="15"/>
    <cellStyle name="20% - 强调文字颜色 1 10" xfId="16"/>
    <cellStyle name="20% - 强调文字颜色 1 2" xfId="17"/>
    <cellStyle name="20% - 强调文字颜色 1 2 2" xfId="18"/>
    <cellStyle name="20% - 强调文字颜色 1 2 2 2" xfId="19"/>
    <cellStyle name="20% - 强调文字颜色 1 2 2 2 2" xfId="20"/>
    <cellStyle name="20% - 强调文字颜色 1 2 2 3" xfId="21"/>
    <cellStyle name="20% - 强调文字颜色 1 2 2 4" xfId="22"/>
    <cellStyle name="20% - 强调文字颜色 1 2 2 5" xfId="23"/>
    <cellStyle name="20% - 强调文字颜色 1 2 2 6" xfId="24"/>
    <cellStyle name="20% - 强调文字颜色 1 2 3" xfId="25"/>
    <cellStyle name="20% - 强调文字颜色 1 2 3 2" xfId="26"/>
    <cellStyle name="20% - 强调文字颜色 1 2 4" xfId="27"/>
    <cellStyle name="20% - 强调文字颜色 1 2 5" xfId="28"/>
    <cellStyle name="20% - 强调文字颜色 1 2 6" xfId="29"/>
    <cellStyle name="20% - 强调文字颜色 1 2 7" xfId="30"/>
    <cellStyle name="20% - 强调文字颜色 1 3" xfId="31"/>
    <cellStyle name="20% - 强调文字颜色 1 3 2" xfId="32"/>
    <cellStyle name="20% - 强调文字颜色 1 3 2 2" xfId="33"/>
    <cellStyle name="20% - 强调文字颜色 1 3 2 2 2" xfId="34"/>
    <cellStyle name="20% - 强调文字颜色 1 3 2 3" xfId="35"/>
    <cellStyle name="20% - 强调文字颜色 1 3 2 4" xfId="36"/>
    <cellStyle name="20% - 强调文字颜色 1 3 2 5" xfId="37"/>
    <cellStyle name="20% - 强调文字颜色 1 3 2 6" xfId="38"/>
    <cellStyle name="20% - 强调文字颜色 1 3 3" xfId="39"/>
    <cellStyle name="20% - 强调文字颜色 1 3 3 2" xfId="40"/>
    <cellStyle name="20% - 强调文字颜色 1 3 4" xfId="41"/>
    <cellStyle name="20% - 强调文字颜色 1 3 5" xfId="42"/>
    <cellStyle name="20% - 强调文字颜色 1 3 6" xfId="43"/>
    <cellStyle name="20% - 强调文字颜色 1 3 7" xfId="44"/>
    <cellStyle name="20% - 强调文字颜色 1 4" xfId="45"/>
    <cellStyle name="20% - 强调文字颜色 1 4 2" xfId="46"/>
    <cellStyle name="20% - 强调文字颜色 1 4 2 2" xfId="47"/>
    <cellStyle name="20% - 强调文字颜色 1 4 2 2 2" xfId="48"/>
    <cellStyle name="20% - 强调文字颜色 1 4 2 3" xfId="49"/>
    <cellStyle name="20% - 强调文字颜色 1 4 2 4" xfId="50"/>
    <cellStyle name="20% - 强调文字颜色 1 4 2 5" xfId="51"/>
    <cellStyle name="20% - 强调文字颜色 1 4 2 6" xfId="52"/>
    <cellStyle name="20% - 强调文字颜色 1 4 3" xfId="53"/>
    <cellStyle name="20% - 强调文字颜色 1 4 3 2" xfId="54"/>
    <cellStyle name="20% - 强调文字颜色 1 4 4" xfId="55"/>
    <cellStyle name="20% - 强调文字颜色 1 4 5" xfId="56"/>
    <cellStyle name="20% - 强调文字颜色 1 4 6" xfId="57"/>
    <cellStyle name="20% - 强调文字颜色 1 4 7" xfId="58"/>
    <cellStyle name="20% - 强调文字颜色 1 5" xfId="59"/>
    <cellStyle name="20% - 强调文字颜色 1 5 2" xfId="60"/>
    <cellStyle name="20% - 强调文字颜色 1 5 2 2" xfId="61"/>
    <cellStyle name="20% - 强调文字颜色 1 5 2 2 2" xfId="62"/>
    <cellStyle name="20% - 强调文字颜色 1 5 2 3" xfId="63"/>
    <cellStyle name="20% - 强调文字颜色 1 5 2 4" xfId="64"/>
    <cellStyle name="20% - 强调文字颜色 1 5 2 5" xfId="65"/>
    <cellStyle name="20% - 强调文字颜色 1 5 2 6" xfId="66"/>
    <cellStyle name="20% - 强调文字颜色 1 5 3" xfId="67"/>
    <cellStyle name="20% - 强调文字颜色 1 5 3 2" xfId="68"/>
    <cellStyle name="20% - 强调文字颜色 1 5 4" xfId="69"/>
    <cellStyle name="20% - 强调文字颜色 1 5 5" xfId="70"/>
    <cellStyle name="20% - 强调文字颜色 1 5 6" xfId="71"/>
    <cellStyle name="20% - 强调文字颜色 1 5 7" xfId="72"/>
    <cellStyle name="20% - 强调文字颜色 1 6" xfId="73"/>
    <cellStyle name="20% - 强调文字颜色 1 6 2" xfId="74"/>
    <cellStyle name="20% - 强调文字颜色 1 6 3" xfId="75"/>
    <cellStyle name="20% - 强调文字颜色 1 6 4" xfId="76"/>
    <cellStyle name="20% - 强调文字颜色 1 6 5" xfId="77"/>
    <cellStyle name="20% - 强调文字颜色 1 7" xfId="78"/>
    <cellStyle name="20% - 强调文字颜色 1 7 2" xfId="79"/>
    <cellStyle name="20% - 强调文字颜色 1 8" xfId="80"/>
    <cellStyle name="20% - 强调文字颜色 1 9" xfId="81"/>
    <cellStyle name="20% - 强调文字颜色 2" xfId="82"/>
    <cellStyle name="20% - 强调文字颜色 2 10" xfId="83"/>
    <cellStyle name="20% - 强调文字颜色 2 2" xfId="84"/>
    <cellStyle name="20% - 强调文字颜色 2 2 2" xfId="85"/>
    <cellStyle name="20% - 强调文字颜色 2 2 2 2" xfId="86"/>
    <cellStyle name="20% - 强调文字颜色 2 2 2 2 2" xfId="87"/>
    <cellStyle name="20% - 强调文字颜色 2 2 2 3" xfId="88"/>
    <cellStyle name="20% - 强调文字颜色 2 2 2 4" xfId="89"/>
    <cellStyle name="20% - 强调文字颜色 2 2 2 5" xfId="90"/>
    <cellStyle name="20% - 强调文字颜色 2 2 2 6" xfId="91"/>
    <cellStyle name="20% - 强调文字颜色 2 2 3" xfId="92"/>
    <cellStyle name="20% - 强调文字颜色 2 2 3 2" xfId="93"/>
    <cellStyle name="20% - 强调文字颜色 2 2 4" xfId="94"/>
    <cellStyle name="20% - 强调文字颜色 2 2 5" xfId="95"/>
    <cellStyle name="20% - 强调文字颜色 2 2 6" xfId="96"/>
    <cellStyle name="20% - 强调文字颜色 2 2 7" xfId="97"/>
    <cellStyle name="20% - 强调文字颜色 2 3" xfId="98"/>
    <cellStyle name="20% - 强调文字颜色 2 3 2" xfId="99"/>
    <cellStyle name="20% - 强调文字颜色 2 3 2 2" xfId="100"/>
    <cellStyle name="20% - 强调文字颜色 2 3 2 2 2" xfId="101"/>
    <cellStyle name="20% - 强调文字颜色 2 3 2 3" xfId="102"/>
    <cellStyle name="20% - 强调文字颜色 2 3 2 4" xfId="103"/>
    <cellStyle name="20% - 强调文字颜色 2 3 2 5" xfId="104"/>
    <cellStyle name="20% - 强调文字颜色 2 3 2 6" xfId="105"/>
    <cellStyle name="20% - 强调文字颜色 2 3 3" xfId="106"/>
    <cellStyle name="20% - 强调文字颜色 2 3 3 2" xfId="107"/>
    <cellStyle name="20% - 强调文字颜色 2 3 4" xfId="108"/>
    <cellStyle name="20% - 强调文字颜色 2 3 5" xfId="109"/>
    <cellStyle name="20% - 强调文字颜色 2 3 6" xfId="110"/>
    <cellStyle name="20% - 强调文字颜色 2 3 7" xfId="111"/>
    <cellStyle name="20% - 强调文字颜色 2 4" xfId="112"/>
    <cellStyle name="20% - 强调文字颜色 2 4 2" xfId="113"/>
    <cellStyle name="20% - 强调文字颜色 2 4 2 2" xfId="114"/>
    <cellStyle name="20% - 强调文字颜色 2 4 2 2 2" xfId="115"/>
    <cellStyle name="20% - 强调文字颜色 2 4 2 3" xfId="116"/>
    <cellStyle name="20% - 强调文字颜色 2 4 2 4" xfId="117"/>
    <cellStyle name="20% - 强调文字颜色 2 4 2 5" xfId="118"/>
    <cellStyle name="20% - 强调文字颜色 2 4 2 6" xfId="119"/>
    <cellStyle name="20% - 强调文字颜色 2 4 3" xfId="120"/>
    <cellStyle name="20% - 强调文字颜色 2 4 3 2" xfId="121"/>
    <cellStyle name="20% - 强调文字颜色 2 4 4" xfId="122"/>
    <cellStyle name="20% - 强调文字颜色 2 4 5" xfId="123"/>
    <cellStyle name="20% - 强调文字颜色 2 4 6" xfId="124"/>
    <cellStyle name="20% - 强调文字颜色 2 4 7" xfId="125"/>
    <cellStyle name="20% - 强调文字颜色 2 5" xfId="126"/>
    <cellStyle name="20% - 强调文字颜色 2 5 2" xfId="127"/>
    <cellStyle name="20% - 强调文字颜色 2 5 2 2" xfId="128"/>
    <cellStyle name="20% - 强调文字颜色 2 5 2 2 2" xfId="129"/>
    <cellStyle name="20% - 强调文字颜色 2 5 2 3" xfId="130"/>
    <cellStyle name="20% - 强调文字颜色 2 5 2 4" xfId="131"/>
    <cellStyle name="20% - 强调文字颜色 2 5 2 5" xfId="132"/>
    <cellStyle name="20% - 强调文字颜色 2 5 2 6" xfId="133"/>
    <cellStyle name="20% - 强调文字颜色 2 5 3" xfId="134"/>
    <cellStyle name="20% - 强调文字颜色 2 5 3 2" xfId="135"/>
    <cellStyle name="20% - 强调文字颜色 2 5 4" xfId="136"/>
    <cellStyle name="20% - 强调文字颜色 2 5 5" xfId="137"/>
    <cellStyle name="20% - 强调文字颜色 2 5 6" xfId="138"/>
    <cellStyle name="20% - 强调文字颜色 2 5 7" xfId="139"/>
    <cellStyle name="20% - 强调文字颜色 2 6" xfId="140"/>
    <cellStyle name="20% - 强调文字颜色 2 6 2" xfId="141"/>
    <cellStyle name="20% - 强调文字颜色 2 6 3" xfId="142"/>
    <cellStyle name="20% - 强调文字颜色 2 6 4" xfId="143"/>
    <cellStyle name="20% - 强调文字颜色 2 6 5" xfId="144"/>
    <cellStyle name="20% - 强调文字颜色 2 7" xfId="145"/>
    <cellStyle name="20% - 强调文字颜色 2 7 2" xfId="146"/>
    <cellStyle name="20% - 强调文字颜色 2 8" xfId="147"/>
    <cellStyle name="20% - 强调文字颜色 2 9" xfId="148"/>
    <cellStyle name="20% - 强调文字颜色 3" xfId="149"/>
    <cellStyle name="20% - 强调文字颜色 3 10" xfId="150"/>
    <cellStyle name="20% - 强调文字颜色 3 2" xfId="151"/>
    <cellStyle name="20% - 强调文字颜色 3 2 2" xfId="152"/>
    <cellStyle name="20% - 强调文字颜色 3 2 2 2" xfId="153"/>
    <cellStyle name="20% - 强调文字颜色 3 2 2 2 2" xfId="154"/>
    <cellStyle name="20% - 强调文字颜色 3 2 2 3" xfId="155"/>
    <cellStyle name="20% - 强调文字颜色 3 2 2 4" xfId="156"/>
    <cellStyle name="20% - 强调文字颜色 3 2 2 5" xfId="157"/>
    <cellStyle name="20% - 强调文字颜色 3 2 2 6" xfId="158"/>
    <cellStyle name="20% - 强调文字颜色 3 2 3" xfId="159"/>
    <cellStyle name="20% - 强调文字颜色 3 2 3 2" xfId="160"/>
    <cellStyle name="20% - 强调文字颜色 3 2 4" xfId="161"/>
    <cellStyle name="20% - 强调文字颜色 3 2 5" xfId="162"/>
    <cellStyle name="20% - 强调文字颜色 3 2 6" xfId="163"/>
    <cellStyle name="20% - 强调文字颜色 3 2 7" xfId="164"/>
    <cellStyle name="20% - 强调文字颜色 3 3" xfId="165"/>
    <cellStyle name="20% - 强调文字颜色 3 3 2" xfId="166"/>
    <cellStyle name="20% - 强调文字颜色 3 3 2 2" xfId="167"/>
    <cellStyle name="20% - 强调文字颜色 3 3 2 2 2" xfId="168"/>
    <cellStyle name="20% - 强调文字颜色 3 3 2 3" xfId="169"/>
    <cellStyle name="20% - 强调文字颜色 3 3 2 4" xfId="170"/>
    <cellStyle name="20% - 强调文字颜色 3 3 2 5" xfId="171"/>
    <cellStyle name="20% - 强调文字颜色 3 3 2 6" xfId="172"/>
    <cellStyle name="20% - 强调文字颜色 3 3 3" xfId="173"/>
    <cellStyle name="20% - 强调文字颜色 3 3 3 2" xfId="174"/>
    <cellStyle name="20% - 强调文字颜色 3 3 4" xfId="175"/>
    <cellStyle name="20% - 强调文字颜色 3 3 5" xfId="176"/>
    <cellStyle name="20% - 强调文字颜色 3 3 6" xfId="177"/>
    <cellStyle name="20% - 强调文字颜色 3 3 7" xfId="178"/>
    <cellStyle name="20% - 强调文字颜色 3 4" xfId="179"/>
    <cellStyle name="20% - 强调文字颜色 3 4 2" xfId="180"/>
    <cellStyle name="20% - 强调文字颜色 3 4 2 2" xfId="181"/>
    <cellStyle name="20% - 强调文字颜色 3 4 2 2 2" xfId="182"/>
    <cellStyle name="20% - 强调文字颜色 3 4 2 3" xfId="183"/>
    <cellStyle name="20% - 强调文字颜色 3 4 2 4" xfId="184"/>
    <cellStyle name="20% - 强调文字颜色 3 4 2 5" xfId="185"/>
    <cellStyle name="20% - 强调文字颜色 3 4 2 6" xfId="186"/>
    <cellStyle name="20% - 强调文字颜色 3 4 3" xfId="187"/>
    <cellStyle name="20% - 强调文字颜色 3 4 3 2" xfId="188"/>
    <cellStyle name="20% - 强调文字颜色 3 4 4" xfId="189"/>
    <cellStyle name="20% - 强调文字颜色 3 4 5" xfId="190"/>
    <cellStyle name="20% - 强调文字颜色 3 4 6" xfId="191"/>
    <cellStyle name="20% - 强调文字颜色 3 4 7" xfId="192"/>
    <cellStyle name="20% - 强调文字颜色 3 5" xfId="193"/>
    <cellStyle name="20% - 强调文字颜色 3 5 2" xfId="194"/>
    <cellStyle name="20% - 强调文字颜色 3 5 2 2" xfId="195"/>
    <cellStyle name="20% - 强调文字颜色 3 5 2 2 2" xfId="196"/>
    <cellStyle name="20% - 强调文字颜色 3 5 2 3" xfId="197"/>
    <cellStyle name="20% - 强调文字颜色 3 5 2 4" xfId="198"/>
    <cellStyle name="20% - 强调文字颜色 3 5 2 5" xfId="199"/>
    <cellStyle name="20% - 强调文字颜色 3 5 2 6" xfId="200"/>
    <cellStyle name="20% - 强调文字颜色 3 5 3" xfId="201"/>
    <cellStyle name="20% - 强调文字颜色 3 5 3 2" xfId="202"/>
    <cellStyle name="20% - 强调文字颜色 3 5 4" xfId="203"/>
    <cellStyle name="20% - 强调文字颜色 3 5 5" xfId="204"/>
    <cellStyle name="20% - 强调文字颜色 3 5 6" xfId="205"/>
    <cellStyle name="20% - 强调文字颜色 3 5 7" xfId="206"/>
    <cellStyle name="20% - 强调文字颜色 3 6" xfId="207"/>
    <cellStyle name="20% - 强调文字颜色 3 6 2" xfId="208"/>
    <cellStyle name="20% - 强调文字颜色 3 6 3" xfId="209"/>
    <cellStyle name="20% - 强调文字颜色 3 6 4" xfId="210"/>
    <cellStyle name="20% - 强调文字颜色 3 6 5" xfId="211"/>
    <cellStyle name="20% - 强调文字颜色 3 7" xfId="212"/>
    <cellStyle name="20% - 强调文字颜色 3 7 2" xfId="213"/>
    <cellStyle name="20% - 强调文字颜色 3 8" xfId="214"/>
    <cellStyle name="20% - 强调文字颜色 3 9" xfId="215"/>
    <cellStyle name="20% - 强调文字颜色 4" xfId="216"/>
    <cellStyle name="20% - 强调文字颜色 4 10" xfId="217"/>
    <cellStyle name="20% - 强调文字颜色 4 2" xfId="218"/>
    <cellStyle name="20% - 强调文字颜色 4 2 2" xfId="219"/>
    <cellStyle name="20% - 强调文字颜色 4 2 2 2" xfId="220"/>
    <cellStyle name="20% - 强调文字颜色 4 2 2 2 2" xfId="221"/>
    <cellStyle name="20% - 强调文字颜色 4 2 2 3" xfId="222"/>
    <cellStyle name="20% - 强调文字颜色 4 2 2 4" xfId="223"/>
    <cellStyle name="20% - 强调文字颜色 4 2 2 5" xfId="224"/>
    <cellStyle name="20% - 强调文字颜色 4 2 2 6" xfId="225"/>
    <cellStyle name="20% - 强调文字颜色 4 2 3" xfId="226"/>
    <cellStyle name="20% - 强调文字颜色 4 2 3 2" xfId="227"/>
    <cellStyle name="20% - 强调文字颜色 4 2 4" xfId="228"/>
    <cellStyle name="20% - 强调文字颜色 4 2 5" xfId="229"/>
    <cellStyle name="20% - 强调文字颜色 4 2 6" xfId="230"/>
    <cellStyle name="20% - 强调文字颜色 4 2 7" xfId="231"/>
    <cellStyle name="20% - 强调文字颜色 4 3" xfId="232"/>
    <cellStyle name="20% - 强调文字颜色 4 3 2" xfId="233"/>
    <cellStyle name="20% - 强调文字颜色 4 3 2 2" xfId="234"/>
    <cellStyle name="20% - 强调文字颜色 4 3 2 2 2" xfId="235"/>
    <cellStyle name="20% - 强调文字颜色 4 3 2 3" xfId="236"/>
    <cellStyle name="20% - 强调文字颜色 4 3 2 4" xfId="237"/>
    <cellStyle name="20% - 强调文字颜色 4 3 2 5" xfId="238"/>
    <cellStyle name="20% - 强调文字颜色 4 3 2 6" xfId="239"/>
    <cellStyle name="20% - 强调文字颜色 4 3 3" xfId="240"/>
    <cellStyle name="20% - 强调文字颜色 4 3 3 2" xfId="241"/>
    <cellStyle name="20% - 强调文字颜色 4 3 4" xfId="242"/>
    <cellStyle name="20% - 强调文字颜色 4 3 5" xfId="243"/>
    <cellStyle name="20% - 强调文字颜色 4 3 6" xfId="244"/>
    <cellStyle name="20% - 强调文字颜色 4 3 7" xfId="245"/>
    <cellStyle name="20% - 强调文字颜色 4 4" xfId="246"/>
    <cellStyle name="20% - 强调文字颜色 4 4 2" xfId="247"/>
    <cellStyle name="20% - 强调文字颜色 4 4 2 2" xfId="248"/>
    <cellStyle name="20% - 强调文字颜色 4 4 2 2 2" xfId="249"/>
    <cellStyle name="20% - 强调文字颜色 4 4 2 3" xfId="250"/>
    <cellStyle name="20% - 强调文字颜色 4 4 2 4" xfId="251"/>
    <cellStyle name="20% - 强调文字颜色 4 4 2 5" xfId="252"/>
    <cellStyle name="20% - 强调文字颜色 4 4 2 6" xfId="253"/>
    <cellStyle name="20% - 强调文字颜色 4 4 3" xfId="254"/>
    <cellStyle name="20% - 强调文字颜色 4 4 3 2" xfId="255"/>
    <cellStyle name="20% - 强调文字颜色 4 4 4" xfId="256"/>
    <cellStyle name="20% - 强调文字颜色 4 4 5" xfId="257"/>
    <cellStyle name="20% - 强调文字颜色 4 4 6" xfId="258"/>
    <cellStyle name="20% - 强调文字颜色 4 4 7" xfId="259"/>
    <cellStyle name="20% - 强调文字颜色 4 5" xfId="260"/>
    <cellStyle name="20% - 强调文字颜色 4 5 2" xfId="261"/>
    <cellStyle name="20% - 强调文字颜色 4 5 2 2" xfId="262"/>
    <cellStyle name="20% - 强调文字颜色 4 5 2 2 2" xfId="263"/>
    <cellStyle name="20% - 强调文字颜色 4 5 2 3" xfId="264"/>
    <cellStyle name="20% - 强调文字颜色 4 5 2 4" xfId="265"/>
    <cellStyle name="20% - 强调文字颜色 4 5 2 5" xfId="266"/>
    <cellStyle name="20% - 强调文字颜色 4 5 2 6" xfId="267"/>
    <cellStyle name="20% - 强调文字颜色 4 5 3" xfId="268"/>
    <cellStyle name="20% - 强调文字颜色 4 5 3 2" xfId="269"/>
    <cellStyle name="20% - 强调文字颜色 4 5 4" xfId="270"/>
    <cellStyle name="20% - 强调文字颜色 4 5 5" xfId="271"/>
    <cellStyle name="20% - 强调文字颜色 4 5 6" xfId="272"/>
    <cellStyle name="20% - 强调文字颜色 4 5 7" xfId="273"/>
    <cellStyle name="20% - 强调文字颜色 4 6" xfId="274"/>
    <cellStyle name="20% - 强调文字颜色 4 6 2" xfId="275"/>
    <cellStyle name="20% - 强调文字颜色 4 6 3" xfId="276"/>
    <cellStyle name="20% - 强调文字颜色 4 6 4" xfId="277"/>
    <cellStyle name="20% - 强调文字颜色 4 6 5" xfId="278"/>
    <cellStyle name="20% - 强调文字颜色 4 7" xfId="279"/>
    <cellStyle name="20% - 强调文字颜色 4 7 2" xfId="280"/>
    <cellStyle name="20% - 强调文字颜色 4 8" xfId="281"/>
    <cellStyle name="20% - 强调文字颜色 4 9" xfId="282"/>
    <cellStyle name="20% - 强调文字颜色 5" xfId="283"/>
    <cellStyle name="20% - 强调文字颜色 5 10" xfId="284"/>
    <cellStyle name="20% - 强调文字颜色 5 2" xfId="285"/>
    <cellStyle name="20% - 强调文字颜色 5 2 2" xfId="286"/>
    <cellStyle name="20% - 强调文字颜色 5 2 2 2" xfId="287"/>
    <cellStyle name="20% - 强调文字颜色 5 2 2 2 2" xfId="288"/>
    <cellStyle name="20% - 强调文字颜色 5 2 2 3" xfId="289"/>
    <cellStyle name="20% - 强调文字颜色 5 2 2 4" xfId="290"/>
    <cellStyle name="20% - 强调文字颜色 5 2 2 5" xfId="291"/>
    <cellStyle name="20% - 强调文字颜色 5 2 2 6" xfId="292"/>
    <cellStyle name="20% - 强调文字颜色 5 2 3" xfId="293"/>
    <cellStyle name="20% - 强调文字颜色 5 2 3 2" xfId="294"/>
    <cellStyle name="20% - 强调文字颜色 5 2 4" xfId="295"/>
    <cellStyle name="20% - 强调文字颜色 5 2 5" xfId="296"/>
    <cellStyle name="20% - 强调文字颜色 5 2 6" xfId="297"/>
    <cellStyle name="20% - 强调文字颜色 5 2 7" xfId="298"/>
    <cellStyle name="20% - 强调文字颜色 5 3" xfId="299"/>
    <cellStyle name="20% - 强调文字颜色 5 3 2" xfId="300"/>
    <cellStyle name="20% - 强调文字颜色 5 3 2 2" xfId="301"/>
    <cellStyle name="20% - 强调文字颜色 5 3 2 2 2" xfId="302"/>
    <cellStyle name="20% - 强调文字颜色 5 3 2 3" xfId="303"/>
    <cellStyle name="20% - 强调文字颜色 5 3 2 4" xfId="304"/>
    <cellStyle name="20% - 强调文字颜色 5 3 2 5" xfId="305"/>
    <cellStyle name="20% - 强调文字颜色 5 3 2 6" xfId="306"/>
    <cellStyle name="20% - 强调文字颜色 5 3 3" xfId="307"/>
    <cellStyle name="20% - 强调文字颜色 5 3 3 2" xfId="308"/>
    <cellStyle name="20% - 强调文字颜色 5 3 4" xfId="309"/>
    <cellStyle name="20% - 强调文字颜色 5 3 5" xfId="310"/>
    <cellStyle name="20% - 强调文字颜色 5 3 6" xfId="311"/>
    <cellStyle name="20% - 强调文字颜色 5 3 7" xfId="312"/>
    <cellStyle name="20% - 强调文字颜色 5 4" xfId="313"/>
    <cellStyle name="20% - 强调文字颜色 5 4 2" xfId="314"/>
    <cellStyle name="20% - 强调文字颜色 5 4 2 2" xfId="315"/>
    <cellStyle name="20% - 强调文字颜色 5 4 2 2 2" xfId="316"/>
    <cellStyle name="20% - 强调文字颜色 5 4 2 3" xfId="317"/>
    <cellStyle name="20% - 强调文字颜色 5 4 2 4" xfId="318"/>
    <cellStyle name="20% - 强调文字颜色 5 4 2 5" xfId="319"/>
    <cellStyle name="20% - 强调文字颜色 5 4 2 6" xfId="320"/>
    <cellStyle name="20% - 强调文字颜色 5 4 3" xfId="321"/>
    <cellStyle name="20% - 强调文字颜色 5 4 3 2" xfId="322"/>
    <cellStyle name="20% - 强调文字颜色 5 4 4" xfId="323"/>
    <cellStyle name="20% - 强调文字颜色 5 4 5" xfId="324"/>
    <cellStyle name="20% - 强调文字颜色 5 4 6" xfId="325"/>
    <cellStyle name="20% - 强调文字颜色 5 4 7" xfId="326"/>
    <cellStyle name="20% - 强调文字颜色 5 5" xfId="327"/>
    <cellStyle name="20% - 强调文字颜色 5 5 2" xfId="328"/>
    <cellStyle name="20% - 强调文字颜色 5 5 2 2" xfId="329"/>
    <cellStyle name="20% - 强调文字颜色 5 5 2 2 2" xfId="330"/>
    <cellStyle name="20% - 强调文字颜色 5 5 2 3" xfId="331"/>
    <cellStyle name="20% - 强调文字颜色 5 5 2 4" xfId="332"/>
    <cellStyle name="20% - 强调文字颜色 5 5 2 5" xfId="333"/>
    <cellStyle name="20% - 强调文字颜色 5 5 2 6" xfId="334"/>
    <cellStyle name="20% - 强调文字颜色 5 5 3" xfId="335"/>
    <cellStyle name="20% - 强调文字颜色 5 5 3 2" xfId="336"/>
    <cellStyle name="20% - 强调文字颜色 5 5 4" xfId="337"/>
    <cellStyle name="20% - 强调文字颜色 5 5 5" xfId="338"/>
    <cellStyle name="20% - 强调文字颜色 5 5 6" xfId="339"/>
    <cellStyle name="20% - 强调文字颜色 5 5 7" xfId="340"/>
    <cellStyle name="20% - 强调文字颜色 5 6" xfId="341"/>
    <cellStyle name="20% - 强调文字颜色 5 6 2" xfId="342"/>
    <cellStyle name="20% - 强调文字颜色 5 6 3" xfId="343"/>
    <cellStyle name="20% - 强调文字颜色 5 6 4" xfId="344"/>
    <cellStyle name="20% - 强调文字颜色 5 6 5" xfId="345"/>
    <cellStyle name="20% - 强调文字颜色 5 7" xfId="346"/>
    <cellStyle name="20% - 强调文字颜色 5 7 2" xfId="347"/>
    <cellStyle name="20% - 强调文字颜色 5 8" xfId="348"/>
    <cellStyle name="20% - 强调文字颜色 5 9" xfId="349"/>
    <cellStyle name="20% - 强调文字颜色 6" xfId="350"/>
    <cellStyle name="20% - 强调文字颜色 6 10" xfId="351"/>
    <cellStyle name="20% - 强调文字颜色 6 2" xfId="352"/>
    <cellStyle name="20% - 强调文字颜色 6 2 2" xfId="353"/>
    <cellStyle name="20% - 强调文字颜色 6 2 2 2" xfId="354"/>
    <cellStyle name="20% - 强调文字颜色 6 2 2 2 2" xfId="355"/>
    <cellStyle name="20% - 强调文字颜色 6 2 2 3" xfId="356"/>
    <cellStyle name="20% - 强调文字颜色 6 2 2 4" xfId="357"/>
    <cellStyle name="20% - 强调文字颜色 6 2 2 5" xfId="358"/>
    <cellStyle name="20% - 强调文字颜色 6 2 2 6" xfId="359"/>
    <cellStyle name="20% - 强调文字颜色 6 2 3" xfId="360"/>
    <cellStyle name="20% - 强调文字颜色 6 2 3 2" xfId="361"/>
    <cellStyle name="20% - 强调文字颜色 6 2 4" xfId="362"/>
    <cellStyle name="20% - 强调文字颜色 6 2 5" xfId="363"/>
    <cellStyle name="20% - 强调文字颜色 6 2 6" xfId="364"/>
    <cellStyle name="20% - 强调文字颜色 6 2 7" xfId="365"/>
    <cellStyle name="20% - 强调文字颜色 6 3" xfId="366"/>
    <cellStyle name="20% - 强调文字颜色 6 3 2" xfId="367"/>
    <cellStyle name="20% - 强调文字颜色 6 3 2 2" xfId="368"/>
    <cellStyle name="20% - 强调文字颜色 6 3 2 2 2" xfId="369"/>
    <cellStyle name="20% - 强调文字颜色 6 3 2 3" xfId="370"/>
    <cellStyle name="20% - 强调文字颜色 6 3 2 4" xfId="371"/>
    <cellStyle name="20% - 强调文字颜色 6 3 2 5" xfId="372"/>
    <cellStyle name="20% - 强调文字颜色 6 3 2 6" xfId="373"/>
    <cellStyle name="20% - 强调文字颜色 6 3 3" xfId="374"/>
    <cellStyle name="20% - 强调文字颜色 6 3 3 2" xfId="375"/>
    <cellStyle name="20% - 强调文字颜色 6 3 4" xfId="376"/>
    <cellStyle name="20% - 强调文字颜色 6 3 5" xfId="377"/>
    <cellStyle name="20% - 强调文字颜色 6 3 6" xfId="378"/>
    <cellStyle name="20% - 强调文字颜色 6 3 7" xfId="379"/>
    <cellStyle name="20% - 强调文字颜色 6 4" xfId="380"/>
    <cellStyle name="20% - 强调文字颜色 6 4 2" xfId="381"/>
    <cellStyle name="20% - 强调文字颜色 6 4 2 2" xfId="382"/>
    <cellStyle name="20% - 强调文字颜色 6 4 2 2 2" xfId="383"/>
    <cellStyle name="20% - 强调文字颜色 6 4 2 3" xfId="384"/>
    <cellStyle name="20% - 强调文字颜色 6 4 2 4" xfId="385"/>
    <cellStyle name="20% - 强调文字颜色 6 4 2 5" xfId="386"/>
    <cellStyle name="20% - 强调文字颜色 6 4 2 6" xfId="387"/>
    <cellStyle name="20% - 强调文字颜色 6 4 3" xfId="388"/>
    <cellStyle name="20% - 强调文字颜色 6 4 3 2" xfId="389"/>
    <cellStyle name="20% - 强调文字颜色 6 4 4" xfId="390"/>
    <cellStyle name="20% - 强调文字颜色 6 4 5" xfId="391"/>
    <cellStyle name="20% - 强调文字颜色 6 4 6" xfId="392"/>
    <cellStyle name="20% - 强调文字颜色 6 4 7" xfId="393"/>
    <cellStyle name="20% - 强调文字颜色 6 5" xfId="394"/>
    <cellStyle name="20% - 强调文字颜色 6 5 2" xfId="395"/>
    <cellStyle name="20% - 强调文字颜色 6 5 2 2" xfId="396"/>
    <cellStyle name="20% - 强调文字颜色 6 5 2 2 2" xfId="397"/>
    <cellStyle name="20% - 强调文字颜色 6 5 2 3" xfId="398"/>
    <cellStyle name="20% - 强调文字颜色 6 5 2 4" xfId="399"/>
    <cellStyle name="20% - 强调文字颜色 6 5 2 5" xfId="400"/>
    <cellStyle name="20% - 强调文字颜色 6 5 2 6" xfId="401"/>
    <cellStyle name="20% - 强调文字颜色 6 5 3" xfId="402"/>
    <cellStyle name="20% - 强调文字颜色 6 5 3 2" xfId="403"/>
    <cellStyle name="20% - 强调文字颜色 6 5 4" xfId="404"/>
    <cellStyle name="20% - 强调文字颜色 6 5 5" xfId="405"/>
    <cellStyle name="20% - 强调文字颜色 6 5 6" xfId="406"/>
    <cellStyle name="20% - 强调文字颜色 6 5 7" xfId="407"/>
    <cellStyle name="20% - 强调文字颜色 6 6" xfId="408"/>
    <cellStyle name="20% - 强调文字颜色 6 6 2" xfId="409"/>
    <cellStyle name="20% - 强调文字颜色 6 6 3" xfId="410"/>
    <cellStyle name="20% - 强调文字颜色 6 6 4" xfId="411"/>
    <cellStyle name="20% - 强调文字颜色 6 6 5" xfId="412"/>
    <cellStyle name="20% - 强调文字颜色 6 7" xfId="413"/>
    <cellStyle name="20% - 强调文字颜色 6 7 2" xfId="414"/>
    <cellStyle name="20% - 强调文字颜色 6 8" xfId="415"/>
    <cellStyle name="20% - 强调文字颜色 6 9" xfId="416"/>
    <cellStyle name="40% - 强调文字颜色 1" xfId="417"/>
    <cellStyle name="40% - 强调文字颜色 1 10" xfId="418"/>
    <cellStyle name="40% - 强调文字颜色 1 2" xfId="419"/>
    <cellStyle name="40% - 强调文字颜色 1 2 2" xfId="420"/>
    <cellStyle name="40% - 强调文字颜色 1 2 2 2" xfId="421"/>
    <cellStyle name="40% - 强调文字颜色 1 2 2 2 2" xfId="422"/>
    <cellStyle name="40% - 强调文字颜色 1 2 2 3" xfId="423"/>
    <cellStyle name="40% - 强调文字颜色 1 2 2 4" xfId="424"/>
    <cellStyle name="40% - 强调文字颜色 1 2 2 5" xfId="425"/>
    <cellStyle name="40% - 强调文字颜色 1 2 2 6" xfId="426"/>
    <cellStyle name="40% - 强调文字颜色 1 2 3" xfId="427"/>
    <cellStyle name="40% - 强调文字颜色 1 2 3 2" xfId="428"/>
    <cellStyle name="40% - 强调文字颜色 1 2 4" xfId="429"/>
    <cellStyle name="40% - 强调文字颜色 1 2 5" xfId="430"/>
    <cellStyle name="40% - 强调文字颜色 1 2 6" xfId="431"/>
    <cellStyle name="40% - 强调文字颜色 1 2 7" xfId="432"/>
    <cellStyle name="40% - 强调文字颜色 1 3" xfId="433"/>
    <cellStyle name="40% - 强调文字颜色 1 3 2" xfId="434"/>
    <cellStyle name="40% - 强调文字颜色 1 3 2 2" xfId="435"/>
    <cellStyle name="40% - 强调文字颜色 1 3 2 2 2" xfId="436"/>
    <cellStyle name="40% - 强调文字颜色 1 3 2 3" xfId="437"/>
    <cellStyle name="40% - 强调文字颜色 1 3 2 4" xfId="438"/>
    <cellStyle name="40% - 强调文字颜色 1 3 2 5" xfId="439"/>
    <cellStyle name="40% - 强调文字颜色 1 3 2 6" xfId="440"/>
    <cellStyle name="40% - 强调文字颜色 1 3 3" xfId="441"/>
    <cellStyle name="40% - 强调文字颜色 1 3 3 2" xfId="442"/>
    <cellStyle name="40% - 强调文字颜色 1 3 4" xfId="443"/>
    <cellStyle name="40% - 强调文字颜色 1 3 5" xfId="444"/>
    <cellStyle name="40% - 强调文字颜色 1 3 6" xfId="445"/>
    <cellStyle name="40% - 强调文字颜色 1 3 7" xfId="446"/>
    <cellStyle name="40% - 强调文字颜色 1 4" xfId="447"/>
    <cellStyle name="40% - 强调文字颜色 1 4 2" xfId="448"/>
    <cellStyle name="40% - 强调文字颜色 1 4 2 2" xfId="449"/>
    <cellStyle name="40% - 强调文字颜色 1 4 2 2 2" xfId="450"/>
    <cellStyle name="40% - 强调文字颜色 1 4 2 3" xfId="451"/>
    <cellStyle name="40% - 强调文字颜色 1 4 2 4" xfId="452"/>
    <cellStyle name="40% - 强调文字颜色 1 4 2 5" xfId="453"/>
    <cellStyle name="40% - 强调文字颜色 1 4 2 6" xfId="454"/>
    <cellStyle name="40% - 强调文字颜色 1 4 3" xfId="455"/>
    <cellStyle name="40% - 强调文字颜色 1 4 3 2" xfId="456"/>
    <cellStyle name="40% - 强调文字颜色 1 4 4" xfId="457"/>
    <cellStyle name="40% - 强调文字颜色 1 4 5" xfId="458"/>
    <cellStyle name="40% - 强调文字颜色 1 4 6" xfId="459"/>
    <cellStyle name="40% - 强调文字颜色 1 4 7" xfId="460"/>
    <cellStyle name="40% - 强调文字颜色 1 5" xfId="461"/>
    <cellStyle name="40% - 强调文字颜色 1 5 2" xfId="462"/>
    <cellStyle name="40% - 强调文字颜色 1 5 2 2" xfId="463"/>
    <cellStyle name="40% - 强调文字颜色 1 5 2 2 2" xfId="464"/>
    <cellStyle name="40% - 强调文字颜色 1 5 2 3" xfId="465"/>
    <cellStyle name="40% - 强调文字颜色 1 5 2 4" xfId="466"/>
    <cellStyle name="40% - 强调文字颜色 1 5 2 5" xfId="467"/>
    <cellStyle name="40% - 强调文字颜色 1 5 2 6" xfId="468"/>
    <cellStyle name="40% - 强调文字颜色 1 5 3" xfId="469"/>
    <cellStyle name="40% - 强调文字颜色 1 5 3 2" xfId="470"/>
    <cellStyle name="40% - 强调文字颜色 1 5 4" xfId="471"/>
    <cellStyle name="40% - 强调文字颜色 1 5 5" xfId="472"/>
    <cellStyle name="40% - 强调文字颜色 1 5 6" xfId="473"/>
    <cellStyle name="40% - 强调文字颜色 1 5 7" xfId="474"/>
    <cellStyle name="40% - 强调文字颜色 1 6" xfId="475"/>
    <cellStyle name="40% - 强调文字颜色 1 6 2" xfId="476"/>
    <cellStyle name="40% - 强调文字颜色 1 6 3" xfId="477"/>
    <cellStyle name="40% - 强调文字颜色 1 6 4" xfId="478"/>
    <cellStyle name="40% - 强调文字颜色 1 6 5" xfId="479"/>
    <cellStyle name="40% - 强调文字颜色 1 7" xfId="480"/>
    <cellStyle name="40% - 强调文字颜色 1 7 2" xfId="481"/>
    <cellStyle name="40% - 强调文字颜色 1 8" xfId="482"/>
    <cellStyle name="40% - 强调文字颜色 1 9" xfId="483"/>
    <cellStyle name="40% - 强调文字颜色 2" xfId="484"/>
    <cellStyle name="40% - 强调文字颜色 2 10" xfId="485"/>
    <cellStyle name="40% - 强调文字颜色 2 2" xfId="486"/>
    <cellStyle name="40% - 强调文字颜色 2 2 2" xfId="487"/>
    <cellStyle name="40% - 强调文字颜色 2 2 2 2" xfId="488"/>
    <cellStyle name="40% - 强调文字颜色 2 2 2 2 2" xfId="489"/>
    <cellStyle name="40% - 强调文字颜色 2 2 2 3" xfId="490"/>
    <cellStyle name="40% - 强调文字颜色 2 2 2 4" xfId="491"/>
    <cellStyle name="40% - 强调文字颜色 2 2 2 5" xfId="492"/>
    <cellStyle name="40% - 强调文字颜色 2 2 2 6" xfId="493"/>
    <cellStyle name="40% - 强调文字颜色 2 2 3" xfId="494"/>
    <cellStyle name="40% - 强调文字颜色 2 2 3 2" xfId="495"/>
    <cellStyle name="40% - 强调文字颜色 2 2 4" xfId="496"/>
    <cellStyle name="40% - 强调文字颜色 2 2 5" xfId="497"/>
    <cellStyle name="40% - 强调文字颜色 2 2 6" xfId="498"/>
    <cellStyle name="40% - 强调文字颜色 2 2 7" xfId="499"/>
    <cellStyle name="40% - 强调文字颜色 2 3" xfId="500"/>
    <cellStyle name="40% - 强调文字颜色 2 3 2" xfId="501"/>
    <cellStyle name="40% - 强调文字颜色 2 3 2 2" xfId="502"/>
    <cellStyle name="40% - 强调文字颜色 2 3 2 2 2" xfId="503"/>
    <cellStyle name="40% - 强调文字颜色 2 3 2 3" xfId="504"/>
    <cellStyle name="40% - 强调文字颜色 2 3 2 4" xfId="505"/>
    <cellStyle name="40% - 强调文字颜色 2 3 2 5" xfId="506"/>
    <cellStyle name="40% - 强调文字颜色 2 3 2 6" xfId="507"/>
    <cellStyle name="40% - 强调文字颜色 2 3 3" xfId="508"/>
    <cellStyle name="40% - 强调文字颜色 2 3 3 2" xfId="509"/>
    <cellStyle name="40% - 强调文字颜色 2 3 4" xfId="510"/>
    <cellStyle name="40% - 强调文字颜色 2 3 5" xfId="511"/>
    <cellStyle name="40% - 强调文字颜色 2 3 6" xfId="512"/>
    <cellStyle name="40% - 强调文字颜色 2 3 7" xfId="513"/>
    <cellStyle name="40% - 强调文字颜色 2 4" xfId="514"/>
    <cellStyle name="40% - 强调文字颜色 2 4 2" xfId="515"/>
    <cellStyle name="40% - 强调文字颜色 2 4 2 2" xfId="516"/>
    <cellStyle name="40% - 强调文字颜色 2 4 2 2 2" xfId="517"/>
    <cellStyle name="40% - 强调文字颜色 2 4 2 3" xfId="518"/>
    <cellStyle name="40% - 强调文字颜色 2 4 2 4" xfId="519"/>
    <cellStyle name="40% - 强调文字颜色 2 4 2 5" xfId="520"/>
    <cellStyle name="40% - 强调文字颜色 2 4 2 6" xfId="521"/>
    <cellStyle name="40% - 强调文字颜色 2 4 3" xfId="522"/>
    <cellStyle name="40% - 强调文字颜色 2 4 3 2" xfId="523"/>
    <cellStyle name="40% - 强调文字颜色 2 4 4" xfId="524"/>
    <cellStyle name="40% - 强调文字颜色 2 4 5" xfId="525"/>
    <cellStyle name="40% - 强调文字颜色 2 4 6" xfId="526"/>
    <cellStyle name="40% - 强调文字颜色 2 4 7" xfId="527"/>
    <cellStyle name="40% - 强调文字颜色 2 5" xfId="528"/>
    <cellStyle name="40% - 强调文字颜色 2 5 2" xfId="529"/>
    <cellStyle name="40% - 强调文字颜色 2 5 2 2" xfId="530"/>
    <cellStyle name="40% - 强调文字颜色 2 5 2 2 2" xfId="531"/>
    <cellStyle name="40% - 强调文字颜色 2 5 2 3" xfId="532"/>
    <cellStyle name="40% - 强调文字颜色 2 5 2 4" xfId="533"/>
    <cellStyle name="40% - 强调文字颜色 2 5 2 5" xfId="534"/>
    <cellStyle name="40% - 强调文字颜色 2 5 2 6" xfId="535"/>
    <cellStyle name="40% - 强调文字颜色 2 5 3" xfId="536"/>
    <cellStyle name="40% - 强调文字颜色 2 5 3 2" xfId="537"/>
    <cellStyle name="40% - 强调文字颜色 2 5 4" xfId="538"/>
    <cellStyle name="40% - 强调文字颜色 2 5 5" xfId="539"/>
    <cellStyle name="40% - 强调文字颜色 2 5 6" xfId="540"/>
    <cellStyle name="40% - 强调文字颜色 2 5 7" xfId="541"/>
    <cellStyle name="40% - 强调文字颜色 2 6" xfId="542"/>
    <cellStyle name="40% - 强调文字颜色 2 6 2" xfId="543"/>
    <cellStyle name="40% - 强调文字颜色 2 6 3" xfId="544"/>
    <cellStyle name="40% - 强调文字颜色 2 6 4" xfId="545"/>
    <cellStyle name="40% - 强调文字颜色 2 6 5" xfId="546"/>
    <cellStyle name="40% - 强调文字颜色 2 7" xfId="547"/>
    <cellStyle name="40% - 强调文字颜色 2 7 2" xfId="548"/>
    <cellStyle name="40% - 强调文字颜色 2 8" xfId="549"/>
    <cellStyle name="40% - 强调文字颜色 2 9" xfId="550"/>
    <cellStyle name="40% - 强调文字颜色 3" xfId="551"/>
    <cellStyle name="40% - 强调文字颜色 3 10" xfId="552"/>
    <cellStyle name="40% - 强调文字颜色 3 2" xfId="553"/>
    <cellStyle name="40% - 强调文字颜色 3 2 2" xfId="554"/>
    <cellStyle name="40% - 强调文字颜色 3 2 2 2" xfId="555"/>
    <cellStyle name="40% - 强调文字颜色 3 2 2 2 2" xfId="556"/>
    <cellStyle name="40% - 强调文字颜色 3 2 2 3" xfId="557"/>
    <cellStyle name="40% - 强调文字颜色 3 2 2 4" xfId="558"/>
    <cellStyle name="40% - 强调文字颜色 3 2 2 5" xfId="559"/>
    <cellStyle name="40% - 强调文字颜色 3 2 2 6" xfId="560"/>
    <cellStyle name="40% - 强调文字颜色 3 2 3" xfId="561"/>
    <cellStyle name="40% - 强调文字颜色 3 2 3 2" xfId="562"/>
    <cellStyle name="40% - 强调文字颜色 3 2 4" xfId="563"/>
    <cellStyle name="40% - 强调文字颜色 3 2 5" xfId="564"/>
    <cellStyle name="40% - 强调文字颜色 3 2 6" xfId="565"/>
    <cellStyle name="40% - 强调文字颜色 3 2 7" xfId="566"/>
    <cellStyle name="40% - 强调文字颜色 3 3" xfId="567"/>
    <cellStyle name="40% - 强调文字颜色 3 3 2" xfId="568"/>
    <cellStyle name="40% - 强调文字颜色 3 3 2 2" xfId="569"/>
    <cellStyle name="40% - 强调文字颜色 3 3 2 2 2" xfId="570"/>
    <cellStyle name="40% - 强调文字颜色 3 3 2 3" xfId="571"/>
    <cellStyle name="40% - 强调文字颜色 3 3 2 4" xfId="572"/>
    <cellStyle name="40% - 强调文字颜色 3 3 2 5" xfId="573"/>
    <cellStyle name="40% - 强调文字颜色 3 3 2 6" xfId="574"/>
    <cellStyle name="40% - 强调文字颜色 3 3 3" xfId="575"/>
    <cellStyle name="40% - 强调文字颜色 3 3 3 2" xfId="576"/>
    <cellStyle name="40% - 强调文字颜色 3 3 4" xfId="577"/>
    <cellStyle name="40% - 强调文字颜色 3 3 5" xfId="578"/>
    <cellStyle name="40% - 强调文字颜色 3 3 6" xfId="579"/>
    <cellStyle name="40% - 强调文字颜色 3 3 7" xfId="580"/>
    <cellStyle name="40% - 强调文字颜色 3 4" xfId="581"/>
    <cellStyle name="40% - 强调文字颜色 3 4 2" xfId="582"/>
    <cellStyle name="40% - 强调文字颜色 3 4 2 2" xfId="583"/>
    <cellStyle name="40% - 强调文字颜色 3 4 2 2 2" xfId="584"/>
    <cellStyle name="40% - 强调文字颜色 3 4 2 3" xfId="585"/>
    <cellStyle name="40% - 强调文字颜色 3 4 2 4" xfId="586"/>
    <cellStyle name="40% - 强调文字颜色 3 4 2 5" xfId="587"/>
    <cellStyle name="40% - 强调文字颜色 3 4 2 6" xfId="588"/>
    <cellStyle name="40% - 强调文字颜色 3 4 3" xfId="589"/>
    <cellStyle name="40% - 强调文字颜色 3 4 3 2" xfId="590"/>
    <cellStyle name="40% - 强调文字颜色 3 4 4" xfId="591"/>
    <cellStyle name="40% - 强调文字颜色 3 4 5" xfId="592"/>
    <cellStyle name="40% - 强调文字颜色 3 4 6" xfId="593"/>
    <cellStyle name="40% - 强调文字颜色 3 4 7" xfId="594"/>
    <cellStyle name="40% - 强调文字颜色 3 5" xfId="595"/>
    <cellStyle name="40% - 强调文字颜色 3 5 2" xfId="596"/>
    <cellStyle name="40% - 强调文字颜色 3 5 2 2" xfId="597"/>
    <cellStyle name="40% - 强调文字颜色 3 5 2 2 2" xfId="598"/>
    <cellStyle name="40% - 强调文字颜色 3 5 2 3" xfId="599"/>
    <cellStyle name="40% - 强调文字颜色 3 5 2 4" xfId="600"/>
    <cellStyle name="40% - 强调文字颜色 3 5 2 5" xfId="601"/>
    <cellStyle name="40% - 强调文字颜色 3 5 2 6" xfId="602"/>
    <cellStyle name="40% - 强调文字颜色 3 5 3" xfId="603"/>
    <cellStyle name="40% - 强调文字颜色 3 5 3 2" xfId="604"/>
    <cellStyle name="40% - 强调文字颜色 3 5 4" xfId="605"/>
    <cellStyle name="40% - 强调文字颜色 3 5 5" xfId="606"/>
    <cellStyle name="40% - 强调文字颜色 3 5 6" xfId="607"/>
    <cellStyle name="40% - 强调文字颜色 3 5 7" xfId="608"/>
    <cellStyle name="40% - 强调文字颜色 3 6" xfId="609"/>
    <cellStyle name="40% - 强调文字颜色 3 6 2" xfId="610"/>
    <cellStyle name="40% - 强调文字颜色 3 6 3" xfId="611"/>
    <cellStyle name="40% - 强调文字颜色 3 6 4" xfId="612"/>
    <cellStyle name="40% - 强调文字颜色 3 6 5" xfId="613"/>
    <cellStyle name="40% - 强调文字颜色 3 7" xfId="614"/>
    <cellStyle name="40% - 强调文字颜色 3 7 2" xfId="615"/>
    <cellStyle name="40% - 强调文字颜色 3 8" xfId="616"/>
    <cellStyle name="40% - 强调文字颜色 3 9" xfId="617"/>
    <cellStyle name="40% - 强调文字颜色 4" xfId="618"/>
    <cellStyle name="40% - 强调文字颜色 4 10" xfId="619"/>
    <cellStyle name="40% - 强调文字颜色 4 2" xfId="620"/>
    <cellStyle name="40% - 强调文字颜色 4 2 2" xfId="621"/>
    <cellStyle name="40% - 强调文字颜色 4 2 2 2" xfId="622"/>
    <cellStyle name="40% - 强调文字颜色 4 2 2 2 2" xfId="623"/>
    <cellStyle name="40% - 强调文字颜色 4 2 2 3" xfId="624"/>
    <cellStyle name="40% - 强调文字颜色 4 2 2 4" xfId="625"/>
    <cellStyle name="40% - 强调文字颜色 4 2 2 5" xfId="626"/>
    <cellStyle name="40% - 强调文字颜色 4 2 2 6" xfId="627"/>
    <cellStyle name="40% - 强调文字颜色 4 2 3" xfId="628"/>
    <cellStyle name="40% - 强调文字颜色 4 2 3 2" xfId="629"/>
    <cellStyle name="40% - 强调文字颜色 4 2 4" xfId="630"/>
    <cellStyle name="40% - 强调文字颜色 4 2 5" xfId="631"/>
    <cellStyle name="40% - 强调文字颜色 4 2 6" xfId="632"/>
    <cellStyle name="40% - 强调文字颜色 4 2 7" xfId="633"/>
    <cellStyle name="40% - 强调文字颜色 4 3" xfId="634"/>
    <cellStyle name="40% - 强调文字颜色 4 3 2" xfId="635"/>
    <cellStyle name="40% - 强调文字颜色 4 3 2 2" xfId="636"/>
    <cellStyle name="40% - 强调文字颜色 4 3 2 2 2" xfId="637"/>
    <cellStyle name="40% - 强调文字颜色 4 3 2 3" xfId="638"/>
    <cellStyle name="40% - 强调文字颜色 4 3 2 4" xfId="639"/>
    <cellStyle name="40% - 强调文字颜色 4 3 2 5" xfId="640"/>
    <cellStyle name="40% - 强调文字颜色 4 3 2 6" xfId="641"/>
    <cellStyle name="40% - 强调文字颜色 4 3 3" xfId="642"/>
    <cellStyle name="40% - 强调文字颜色 4 3 3 2" xfId="643"/>
    <cellStyle name="40% - 强调文字颜色 4 3 4" xfId="644"/>
    <cellStyle name="40% - 强调文字颜色 4 3 5" xfId="645"/>
    <cellStyle name="40% - 强调文字颜色 4 3 6" xfId="646"/>
    <cellStyle name="40% - 强调文字颜色 4 3 7" xfId="647"/>
    <cellStyle name="40% - 强调文字颜色 4 4" xfId="648"/>
    <cellStyle name="40% - 强调文字颜色 4 4 2" xfId="649"/>
    <cellStyle name="40% - 强调文字颜色 4 4 2 2" xfId="650"/>
    <cellStyle name="40% - 强调文字颜色 4 4 2 2 2" xfId="651"/>
    <cellStyle name="40% - 强调文字颜色 4 4 2 3" xfId="652"/>
    <cellStyle name="40% - 强调文字颜色 4 4 2 4" xfId="653"/>
    <cellStyle name="40% - 强调文字颜色 4 4 2 5" xfId="654"/>
    <cellStyle name="40% - 强调文字颜色 4 4 2 6" xfId="655"/>
    <cellStyle name="40% - 强调文字颜色 4 4 3" xfId="656"/>
    <cellStyle name="40% - 强调文字颜色 4 4 3 2" xfId="657"/>
    <cellStyle name="40% - 强调文字颜色 4 4 4" xfId="658"/>
    <cellStyle name="40% - 强调文字颜色 4 4 5" xfId="659"/>
    <cellStyle name="40% - 强调文字颜色 4 4 6" xfId="660"/>
    <cellStyle name="40% - 强调文字颜色 4 4 7" xfId="661"/>
    <cellStyle name="40% - 强调文字颜色 4 5" xfId="662"/>
    <cellStyle name="40% - 强调文字颜色 4 5 2" xfId="663"/>
    <cellStyle name="40% - 强调文字颜色 4 5 2 2" xfId="664"/>
    <cellStyle name="40% - 强调文字颜色 4 5 2 2 2" xfId="665"/>
    <cellStyle name="40% - 强调文字颜色 4 5 2 3" xfId="666"/>
    <cellStyle name="40% - 强调文字颜色 4 5 2 4" xfId="667"/>
    <cellStyle name="40% - 强调文字颜色 4 5 2 5" xfId="668"/>
    <cellStyle name="40% - 强调文字颜色 4 5 2 6" xfId="669"/>
    <cellStyle name="40% - 强调文字颜色 4 5 3" xfId="670"/>
    <cellStyle name="40% - 强调文字颜色 4 5 3 2" xfId="671"/>
    <cellStyle name="40% - 强调文字颜色 4 5 4" xfId="672"/>
    <cellStyle name="40% - 强调文字颜色 4 5 5" xfId="673"/>
    <cellStyle name="40% - 强调文字颜色 4 5 6" xfId="674"/>
    <cellStyle name="40% - 强调文字颜色 4 5 7" xfId="675"/>
    <cellStyle name="40% - 强调文字颜色 4 6" xfId="676"/>
    <cellStyle name="40% - 强调文字颜色 4 6 2" xfId="677"/>
    <cellStyle name="40% - 强调文字颜色 4 6 3" xfId="678"/>
    <cellStyle name="40% - 强调文字颜色 4 6 4" xfId="679"/>
    <cellStyle name="40% - 强调文字颜色 4 6 5" xfId="680"/>
    <cellStyle name="40% - 强调文字颜色 4 7" xfId="681"/>
    <cellStyle name="40% - 强调文字颜色 4 7 2" xfId="682"/>
    <cellStyle name="40% - 强调文字颜色 4 8" xfId="683"/>
    <cellStyle name="40% - 强调文字颜色 4 9" xfId="684"/>
    <cellStyle name="40% - 强调文字颜色 5" xfId="685"/>
    <cellStyle name="40% - 强调文字颜色 5 10" xfId="686"/>
    <cellStyle name="40% - 强调文字颜色 5 2" xfId="687"/>
    <cellStyle name="40% - 强调文字颜色 5 2 2" xfId="688"/>
    <cellStyle name="40% - 强调文字颜色 5 2 2 2" xfId="689"/>
    <cellStyle name="40% - 强调文字颜色 5 2 2 2 2" xfId="690"/>
    <cellStyle name="40% - 强调文字颜色 5 2 2 3" xfId="691"/>
    <cellStyle name="40% - 强调文字颜色 5 2 2 4" xfId="692"/>
    <cellStyle name="40% - 强调文字颜色 5 2 2 5" xfId="693"/>
    <cellStyle name="40% - 强调文字颜色 5 2 2 6" xfId="694"/>
    <cellStyle name="40% - 强调文字颜色 5 2 3" xfId="695"/>
    <cellStyle name="40% - 强调文字颜色 5 2 3 2" xfId="696"/>
    <cellStyle name="40% - 强调文字颜色 5 2 4" xfId="697"/>
    <cellStyle name="40% - 强调文字颜色 5 2 5" xfId="698"/>
    <cellStyle name="40% - 强调文字颜色 5 2 6" xfId="699"/>
    <cellStyle name="40% - 强调文字颜色 5 2 7" xfId="700"/>
    <cellStyle name="40% - 强调文字颜色 5 3" xfId="701"/>
    <cellStyle name="40% - 强调文字颜色 5 3 2" xfId="702"/>
    <cellStyle name="40% - 强调文字颜色 5 3 2 2" xfId="703"/>
    <cellStyle name="40% - 强调文字颜色 5 3 2 2 2" xfId="704"/>
    <cellStyle name="40% - 强调文字颜色 5 3 2 3" xfId="705"/>
    <cellStyle name="40% - 强调文字颜色 5 3 2 4" xfId="706"/>
    <cellStyle name="40% - 强调文字颜色 5 3 2 5" xfId="707"/>
    <cellStyle name="40% - 强调文字颜色 5 3 2 6" xfId="708"/>
    <cellStyle name="40% - 强调文字颜色 5 3 3" xfId="709"/>
    <cellStyle name="40% - 强调文字颜色 5 3 3 2" xfId="710"/>
    <cellStyle name="40% - 强调文字颜色 5 3 4" xfId="711"/>
    <cellStyle name="40% - 强调文字颜色 5 3 5" xfId="712"/>
    <cellStyle name="40% - 强调文字颜色 5 3 6" xfId="713"/>
    <cellStyle name="40% - 强调文字颜色 5 3 7" xfId="714"/>
    <cellStyle name="40% - 强调文字颜色 5 4" xfId="715"/>
    <cellStyle name="40% - 强调文字颜色 5 4 2" xfId="716"/>
    <cellStyle name="40% - 强调文字颜色 5 4 2 2" xfId="717"/>
    <cellStyle name="40% - 强调文字颜色 5 4 2 2 2" xfId="718"/>
    <cellStyle name="40% - 强调文字颜色 5 4 2 3" xfId="719"/>
    <cellStyle name="40% - 强调文字颜色 5 4 2 4" xfId="720"/>
    <cellStyle name="40% - 强调文字颜色 5 4 2 5" xfId="721"/>
    <cellStyle name="40% - 强调文字颜色 5 4 2 6" xfId="722"/>
    <cellStyle name="40% - 强调文字颜色 5 4 3" xfId="723"/>
    <cellStyle name="40% - 强调文字颜色 5 4 3 2" xfId="724"/>
    <cellStyle name="40% - 强调文字颜色 5 4 4" xfId="725"/>
    <cellStyle name="40% - 强调文字颜色 5 4 5" xfId="726"/>
    <cellStyle name="40% - 强调文字颜色 5 4 6" xfId="727"/>
    <cellStyle name="40% - 强调文字颜色 5 4 7" xfId="728"/>
    <cellStyle name="40% - 强调文字颜色 5 5" xfId="729"/>
    <cellStyle name="40% - 强调文字颜色 5 5 2" xfId="730"/>
    <cellStyle name="40% - 强调文字颜色 5 5 2 2" xfId="731"/>
    <cellStyle name="40% - 强调文字颜色 5 5 2 2 2" xfId="732"/>
    <cellStyle name="40% - 强调文字颜色 5 5 2 3" xfId="733"/>
    <cellStyle name="40% - 强调文字颜色 5 5 2 4" xfId="734"/>
    <cellStyle name="40% - 强调文字颜色 5 5 2 5" xfId="735"/>
    <cellStyle name="40% - 强调文字颜色 5 5 2 6" xfId="736"/>
    <cellStyle name="40% - 强调文字颜色 5 5 3" xfId="737"/>
    <cellStyle name="40% - 强调文字颜色 5 5 3 2" xfId="738"/>
    <cellStyle name="40% - 强调文字颜色 5 5 4" xfId="739"/>
    <cellStyle name="40% - 强调文字颜色 5 5 5" xfId="740"/>
    <cellStyle name="40% - 强调文字颜色 5 5 6" xfId="741"/>
    <cellStyle name="40% - 强调文字颜色 5 5 7" xfId="742"/>
    <cellStyle name="40% - 强调文字颜色 5 6" xfId="743"/>
    <cellStyle name="40% - 强调文字颜色 5 6 2" xfId="744"/>
    <cellStyle name="40% - 强调文字颜色 5 6 3" xfId="745"/>
    <cellStyle name="40% - 强调文字颜色 5 6 4" xfId="746"/>
    <cellStyle name="40% - 强调文字颜色 5 6 5" xfId="747"/>
    <cellStyle name="40% - 强调文字颜色 5 7" xfId="748"/>
    <cellStyle name="40% - 强调文字颜色 5 7 2" xfId="749"/>
    <cellStyle name="40% - 强调文字颜色 5 8" xfId="750"/>
    <cellStyle name="40% - 强调文字颜色 5 9" xfId="751"/>
    <cellStyle name="40% - 强调文字颜色 6" xfId="752"/>
    <cellStyle name="40% - 强调文字颜色 6 10" xfId="753"/>
    <cellStyle name="40% - 强调文字颜色 6 2" xfId="754"/>
    <cellStyle name="40% - 强调文字颜色 6 2 2" xfId="755"/>
    <cellStyle name="40% - 强调文字颜色 6 2 2 2" xfId="756"/>
    <cellStyle name="40% - 强调文字颜色 6 2 2 2 2" xfId="757"/>
    <cellStyle name="40% - 强调文字颜色 6 2 2 3" xfId="758"/>
    <cellStyle name="40% - 强调文字颜色 6 2 2 4" xfId="759"/>
    <cellStyle name="40% - 强调文字颜色 6 2 2 5" xfId="760"/>
    <cellStyle name="40% - 强调文字颜色 6 2 2 6" xfId="761"/>
    <cellStyle name="40% - 强调文字颜色 6 2 3" xfId="762"/>
    <cellStyle name="40% - 强调文字颜色 6 2 3 2" xfId="763"/>
    <cellStyle name="40% - 强调文字颜色 6 2 4" xfId="764"/>
    <cellStyle name="40% - 强调文字颜色 6 2 5" xfId="765"/>
    <cellStyle name="40% - 强调文字颜色 6 2 6" xfId="766"/>
    <cellStyle name="40% - 强调文字颜色 6 2 7" xfId="767"/>
    <cellStyle name="40% - 强调文字颜色 6 3" xfId="768"/>
    <cellStyle name="40% - 强调文字颜色 6 3 2" xfId="769"/>
    <cellStyle name="40% - 强调文字颜色 6 3 2 2" xfId="770"/>
    <cellStyle name="40% - 强调文字颜色 6 3 2 2 2" xfId="771"/>
    <cellStyle name="40% - 强调文字颜色 6 3 2 3" xfId="772"/>
    <cellStyle name="40% - 强调文字颜色 6 3 2 4" xfId="773"/>
    <cellStyle name="40% - 强调文字颜色 6 3 2 5" xfId="774"/>
    <cellStyle name="40% - 强调文字颜色 6 3 2 6" xfId="775"/>
    <cellStyle name="40% - 强调文字颜色 6 3 3" xfId="776"/>
    <cellStyle name="40% - 强调文字颜色 6 3 3 2" xfId="777"/>
    <cellStyle name="40% - 强调文字颜色 6 3 4" xfId="778"/>
    <cellStyle name="40% - 强调文字颜色 6 3 5" xfId="779"/>
    <cellStyle name="40% - 强调文字颜色 6 3 6" xfId="780"/>
    <cellStyle name="40% - 强调文字颜色 6 3 7" xfId="781"/>
    <cellStyle name="40% - 强调文字颜色 6 4" xfId="782"/>
    <cellStyle name="40% - 强调文字颜色 6 4 2" xfId="783"/>
    <cellStyle name="40% - 强调文字颜色 6 4 2 2" xfId="784"/>
    <cellStyle name="40% - 强调文字颜色 6 4 2 2 2" xfId="785"/>
    <cellStyle name="40% - 强调文字颜色 6 4 2 3" xfId="786"/>
    <cellStyle name="40% - 强调文字颜色 6 4 2 4" xfId="787"/>
    <cellStyle name="40% - 强调文字颜色 6 4 2 5" xfId="788"/>
    <cellStyle name="40% - 强调文字颜色 6 4 2 6" xfId="789"/>
    <cellStyle name="40% - 强调文字颜色 6 4 3" xfId="790"/>
    <cellStyle name="40% - 强调文字颜色 6 4 3 2" xfId="791"/>
    <cellStyle name="40% - 强调文字颜色 6 4 4" xfId="792"/>
    <cellStyle name="40% - 强调文字颜色 6 4 5" xfId="793"/>
    <cellStyle name="40% - 强调文字颜色 6 4 6" xfId="794"/>
    <cellStyle name="40% - 强调文字颜色 6 4 7" xfId="795"/>
    <cellStyle name="40% - 强调文字颜色 6 5" xfId="796"/>
    <cellStyle name="40% - 强调文字颜色 6 5 2" xfId="797"/>
    <cellStyle name="40% - 强调文字颜色 6 5 2 2" xfId="798"/>
    <cellStyle name="40% - 强调文字颜色 6 5 2 2 2" xfId="799"/>
    <cellStyle name="40% - 强调文字颜色 6 5 2 3" xfId="800"/>
    <cellStyle name="40% - 强调文字颜色 6 5 2 4" xfId="801"/>
    <cellStyle name="40% - 强调文字颜色 6 5 2 5" xfId="802"/>
    <cellStyle name="40% - 强调文字颜色 6 5 2 6" xfId="803"/>
    <cellStyle name="40% - 强调文字颜色 6 5 3" xfId="804"/>
    <cellStyle name="40% - 强调文字颜色 6 5 3 2" xfId="805"/>
    <cellStyle name="40% - 强调文字颜色 6 5 4" xfId="806"/>
    <cellStyle name="40% - 强调文字颜色 6 5 5" xfId="807"/>
    <cellStyle name="40% - 强调文字颜色 6 5 6" xfId="808"/>
    <cellStyle name="40% - 强调文字颜色 6 5 7" xfId="809"/>
    <cellStyle name="40% - 强调文字颜色 6 6" xfId="810"/>
    <cellStyle name="40% - 强调文字颜色 6 6 2" xfId="811"/>
    <cellStyle name="40% - 强调文字颜色 6 6 3" xfId="812"/>
    <cellStyle name="40% - 强调文字颜色 6 6 4" xfId="813"/>
    <cellStyle name="40% - 强调文字颜色 6 6 5" xfId="814"/>
    <cellStyle name="40% - 强调文字颜色 6 7" xfId="815"/>
    <cellStyle name="40% - 强调文字颜色 6 7 2" xfId="816"/>
    <cellStyle name="40% - 强调文字颜色 6 8" xfId="817"/>
    <cellStyle name="40% - 强调文字颜色 6 9" xfId="818"/>
    <cellStyle name="60% - 强调文字颜色 1" xfId="819"/>
    <cellStyle name="60% - 强调文字颜色 1 2" xfId="820"/>
    <cellStyle name="60% - 强调文字颜色 1 2 2" xfId="821"/>
    <cellStyle name="60% - 强调文字颜色 1 2 2 2" xfId="822"/>
    <cellStyle name="60% - 强调文字颜色 1 2 2 2 2" xfId="823"/>
    <cellStyle name="60% - 强调文字颜色 1 2 2 3" xfId="824"/>
    <cellStyle name="60% - 强调文字颜色 1 2 2 4" xfId="825"/>
    <cellStyle name="60% - 强调文字颜色 1 2 2 5" xfId="826"/>
    <cellStyle name="60% - 强调文字颜色 1 2 2 6" xfId="827"/>
    <cellStyle name="60% - 强调文字颜色 1 2 3" xfId="828"/>
    <cellStyle name="60% - 强调文字颜色 1 2 3 2" xfId="829"/>
    <cellStyle name="60% - 强调文字颜色 1 2 4" xfId="830"/>
    <cellStyle name="60% - 强调文字颜色 1 2 5" xfId="831"/>
    <cellStyle name="60% - 强调文字颜色 1 2 6" xfId="832"/>
    <cellStyle name="60% - 强调文字颜色 1 2 7" xfId="833"/>
    <cellStyle name="60% - 强调文字颜色 1 3" xfId="834"/>
    <cellStyle name="60% - 强调文字颜色 1 3 2" xfId="835"/>
    <cellStyle name="60% - 强调文字颜色 1 3 2 2" xfId="836"/>
    <cellStyle name="60% - 强调文字颜色 1 3 2 2 2" xfId="837"/>
    <cellStyle name="60% - 强调文字颜色 1 3 2 3" xfId="838"/>
    <cellStyle name="60% - 强调文字颜色 1 3 2 4" xfId="839"/>
    <cellStyle name="60% - 强调文字颜色 1 3 2 5" xfId="840"/>
    <cellStyle name="60% - 强调文字颜色 1 3 2 6" xfId="841"/>
    <cellStyle name="60% - 强调文字颜色 1 3 3" xfId="842"/>
    <cellStyle name="60% - 强调文字颜色 1 3 3 2" xfId="843"/>
    <cellStyle name="60% - 强调文字颜色 1 3 4" xfId="844"/>
    <cellStyle name="60% - 强调文字颜色 1 3 5" xfId="845"/>
    <cellStyle name="60% - 强调文字颜色 1 3 6" xfId="846"/>
    <cellStyle name="60% - 强调文字颜色 1 3 7" xfId="847"/>
    <cellStyle name="60% - 强调文字颜色 1 4" xfId="848"/>
    <cellStyle name="60% - 强调文字颜色 1 4 2" xfId="849"/>
    <cellStyle name="60% - 强调文字颜色 1 4 2 2" xfId="850"/>
    <cellStyle name="60% - 强调文字颜色 1 4 2 2 2" xfId="851"/>
    <cellStyle name="60% - 强调文字颜色 1 4 2 3" xfId="852"/>
    <cellStyle name="60% - 强调文字颜色 1 4 2 4" xfId="853"/>
    <cellStyle name="60% - 强调文字颜色 1 4 2 5" xfId="854"/>
    <cellStyle name="60% - 强调文字颜色 1 4 2 6" xfId="855"/>
    <cellStyle name="60% - 强调文字颜色 1 4 3" xfId="856"/>
    <cellStyle name="60% - 强调文字颜色 1 4 3 2" xfId="857"/>
    <cellStyle name="60% - 强调文字颜色 1 4 4" xfId="858"/>
    <cellStyle name="60% - 强调文字颜色 1 4 5" xfId="859"/>
    <cellStyle name="60% - 强调文字颜色 1 4 6" xfId="860"/>
    <cellStyle name="60% - 强调文字颜色 1 4 7" xfId="861"/>
    <cellStyle name="60% - 强调文字颜色 1 5" xfId="862"/>
    <cellStyle name="60% - 强调文字颜色 1 5 2" xfId="863"/>
    <cellStyle name="60% - 强调文字颜色 1 5 2 2" xfId="864"/>
    <cellStyle name="60% - 强调文字颜色 1 5 2 2 2" xfId="865"/>
    <cellStyle name="60% - 强调文字颜色 1 5 2 3" xfId="866"/>
    <cellStyle name="60% - 强调文字颜色 1 5 2 4" xfId="867"/>
    <cellStyle name="60% - 强调文字颜色 1 5 2 5" xfId="868"/>
    <cellStyle name="60% - 强调文字颜色 1 5 2 6" xfId="869"/>
    <cellStyle name="60% - 强调文字颜色 1 5 3" xfId="870"/>
    <cellStyle name="60% - 强调文字颜色 1 5 3 2" xfId="871"/>
    <cellStyle name="60% - 强调文字颜色 1 5 4" xfId="872"/>
    <cellStyle name="60% - 强调文字颜色 1 5 5" xfId="873"/>
    <cellStyle name="60% - 强调文字颜色 1 5 6" xfId="874"/>
    <cellStyle name="60% - 强调文字颜色 1 5 7" xfId="875"/>
    <cellStyle name="60% - 强调文字颜色 1 6" xfId="876"/>
    <cellStyle name="60% - 强调文字颜色 1 6 2" xfId="877"/>
    <cellStyle name="60% - 强调文字颜色 1 7" xfId="878"/>
    <cellStyle name="60% - 强调文字颜色 1 8" xfId="879"/>
    <cellStyle name="60% - 强调文字颜色 1 9" xfId="880"/>
    <cellStyle name="60% - 强调文字颜色 2" xfId="881"/>
    <cellStyle name="60% - 强调文字颜色 2 2" xfId="882"/>
    <cellStyle name="60% - 强调文字颜色 2 2 2" xfId="883"/>
    <cellStyle name="60% - 强调文字颜色 2 2 2 2" xfId="884"/>
    <cellStyle name="60% - 强调文字颜色 2 2 2 2 2" xfId="885"/>
    <cellStyle name="60% - 强调文字颜色 2 2 2 3" xfId="886"/>
    <cellStyle name="60% - 强调文字颜色 2 2 2 4" xfId="887"/>
    <cellStyle name="60% - 强调文字颜色 2 2 2 5" xfId="888"/>
    <cellStyle name="60% - 强调文字颜色 2 2 2 6" xfId="889"/>
    <cellStyle name="60% - 强调文字颜色 2 2 3" xfId="890"/>
    <cellStyle name="60% - 强调文字颜色 2 2 3 2" xfId="891"/>
    <cellStyle name="60% - 强调文字颜色 2 2 4" xfId="892"/>
    <cellStyle name="60% - 强调文字颜色 2 2 5" xfId="893"/>
    <cellStyle name="60% - 强调文字颜色 2 2 6" xfId="894"/>
    <cellStyle name="60% - 强调文字颜色 2 2 7" xfId="895"/>
    <cellStyle name="60% - 强调文字颜色 2 3" xfId="896"/>
    <cellStyle name="60% - 强调文字颜色 2 3 2" xfId="897"/>
    <cellStyle name="60% - 强调文字颜色 2 3 2 2" xfId="898"/>
    <cellStyle name="60% - 强调文字颜色 2 3 2 2 2" xfId="899"/>
    <cellStyle name="60% - 强调文字颜色 2 3 2 3" xfId="900"/>
    <cellStyle name="60% - 强调文字颜色 2 3 2 4" xfId="901"/>
    <cellStyle name="60% - 强调文字颜色 2 3 2 5" xfId="902"/>
    <cellStyle name="60% - 强调文字颜色 2 3 2 6" xfId="903"/>
    <cellStyle name="60% - 强调文字颜色 2 3 3" xfId="904"/>
    <cellStyle name="60% - 强调文字颜色 2 3 3 2" xfId="905"/>
    <cellStyle name="60% - 强调文字颜色 2 3 4" xfId="906"/>
    <cellStyle name="60% - 强调文字颜色 2 3 5" xfId="907"/>
    <cellStyle name="60% - 强调文字颜色 2 3 6" xfId="908"/>
    <cellStyle name="60% - 强调文字颜色 2 3 7" xfId="909"/>
    <cellStyle name="60% - 强调文字颜色 2 4" xfId="910"/>
    <cellStyle name="60% - 强调文字颜色 2 4 2" xfId="911"/>
    <cellStyle name="60% - 强调文字颜色 2 4 2 2" xfId="912"/>
    <cellStyle name="60% - 强调文字颜色 2 4 2 2 2" xfId="913"/>
    <cellStyle name="60% - 强调文字颜色 2 4 2 3" xfId="914"/>
    <cellStyle name="60% - 强调文字颜色 2 4 2 4" xfId="915"/>
    <cellStyle name="60% - 强调文字颜色 2 4 2 5" xfId="916"/>
    <cellStyle name="60% - 强调文字颜色 2 4 2 6" xfId="917"/>
    <cellStyle name="60% - 强调文字颜色 2 4 3" xfId="918"/>
    <cellStyle name="60% - 强调文字颜色 2 4 3 2" xfId="919"/>
    <cellStyle name="60% - 强调文字颜色 2 4 4" xfId="920"/>
    <cellStyle name="60% - 强调文字颜色 2 4 5" xfId="921"/>
    <cellStyle name="60% - 强调文字颜色 2 4 6" xfId="922"/>
    <cellStyle name="60% - 强调文字颜色 2 4 7" xfId="923"/>
    <cellStyle name="60% - 强调文字颜色 2 5" xfId="924"/>
    <cellStyle name="60% - 强调文字颜色 2 5 2" xfId="925"/>
    <cellStyle name="60% - 强调文字颜色 2 5 2 2" xfId="926"/>
    <cellStyle name="60% - 强调文字颜色 2 5 2 2 2" xfId="927"/>
    <cellStyle name="60% - 强调文字颜色 2 5 2 3" xfId="928"/>
    <cellStyle name="60% - 强调文字颜色 2 5 2 4" xfId="929"/>
    <cellStyle name="60% - 强调文字颜色 2 5 2 5" xfId="930"/>
    <cellStyle name="60% - 强调文字颜色 2 5 2 6" xfId="931"/>
    <cellStyle name="60% - 强调文字颜色 2 5 3" xfId="932"/>
    <cellStyle name="60% - 强调文字颜色 2 5 3 2" xfId="933"/>
    <cellStyle name="60% - 强调文字颜色 2 5 4" xfId="934"/>
    <cellStyle name="60% - 强调文字颜色 2 5 5" xfId="935"/>
    <cellStyle name="60% - 强调文字颜色 2 5 6" xfId="936"/>
    <cellStyle name="60% - 强调文字颜色 2 5 7" xfId="937"/>
    <cellStyle name="60% - 强调文字颜色 2 6" xfId="938"/>
    <cellStyle name="60% - 强调文字颜色 2 6 2" xfId="939"/>
    <cellStyle name="60% - 强调文字颜色 2 7" xfId="940"/>
    <cellStyle name="60% - 强调文字颜色 2 8" xfId="941"/>
    <cellStyle name="60% - 强调文字颜色 2 9" xfId="942"/>
    <cellStyle name="60% - 强调文字颜色 3" xfId="943"/>
    <cellStyle name="60% - 强调文字颜色 3 2" xfId="944"/>
    <cellStyle name="60% - 强调文字颜色 3 2 2" xfId="945"/>
    <cellStyle name="60% - 强调文字颜色 3 2 2 2" xfId="946"/>
    <cellStyle name="60% - 强调文字颜色 3 2 2 2 2" xfId="947"/>
    <cellStyle name="60% - 强调文字颜色 3 2 2 3" xfId="948"/>
    <cellStyle name="60% - 强调文字颜色 3 2 2 4" xfId="949"/>
    <cellStyle name="60% - 强调文字颜色 3 2 2 5" xfId="950"/>
    <cellStyle name="60% - 强调文字颜色 3 2 2 6" xfId="951"/>
    <cellStyle name="60% - 强调文字颜色 3 2 3" xfId="952"/>
    <cellStyle name="60% - 强调文字颜色 3 2 3 2" xfId="953"/>
    <cellStyle name="60% - 强调文字颜色 3 2 4" xfId="954"/>
    <cellStyle name="60% - 强调文字颜色 3 2 5" xfId="955"/>
    <cellStyle name="60% - 强调文字颜色 3 2 6" xfId="956"/>
    <cellStyle name="60% - 强调文字颜色 3 2 7" xfId="957"/>
    <cellStyle name="60% - 强调文字颜色 3 3" xfId="958"/>
    <cellStyle name="60% - 强调文字颜色 3 3 2" xfId="959"/>
    <cellStyle name="60% - 强调文字颜色 3 3 2 2" xfId="960"/>
    <cellStyle name="60% - 强调文字颜色 3 3 2 2 2" xfId="961"/>
    <cellStyle name="60% - 强调文字颜色 3 3 2 3" xfId="962"/>
    <cellStyle name="60% - 强调文字颜色 3 3 2 4" xfId="963"/>
    <cellStyle name="60% - 强调文字颜色 3 3 2 5" xfId="964"/>
    <cellStyle name="60% - 强调文字颜色 3 3 2 6" xfId="965"/>
    <cellStyle name="60% - 强调文字颜色 3 3 3" xfId="966"/>
    <cellStyle name="60% - 强调文字颜色 3 3 3 2" xfId="967"/>
    <cellStyle name="60% - 强调文字颜色 3 3 4" xfId="968"/>
    <cellStyle name="60% - 强调文字颜色 3 3 5" xfId="969"/>
    <cellStyle name="60% - 强调文字颜色 3 3 6" xfId="970"/>
    <cellStyle name="60% - 强调文字颜色 3 3 7" xfId="971"/>
    <cellStyle name="60% - 强调文字颜色 3 4" xfId="972"/>
    <cellStyle name="60% - 强调文字颜色 3 4 2" xfId="973"/>
    <cellStyle name="60% - 强调文字颜色 3 4 2 2" xfId="974"/>
    <cellStyle name="60% - 强调文字颜色 3 4 2 2 2" xfId="975"/>
    <cellStyle name="60% - 强调文字颜色 3 4 2 3" xfId="976"/>
    <cellStyle name="60% - 强调文字颜色 3 4 2 4" xfId="977"/>
    <cellStyle name="60% - 强调文字颜色 3 4 2 5" xfId="978"/>
    <cellStyle name="60% - 强调文字颜色 3 4 2 6" xfId="979"/>
    <cellStyle name="60% - 强调文字颜色 3 4 3" xfId="980"/>
    <cellStyle name="60% - 强调文字颜色 3 4 3 2" xfId="981"/>
    <cellStyle name="60% - 强调文字颜色 3 4 4" xfId="982"/>
    <cellStyle name="60% - 强调文字颜色 3 4 5" xfId="983"/>
    <cellStyle name="60% - 强调文字颜色 3 4 6" xfId="984"/>
    <cellStyle name="60% - 强调文字颜色 3 4 7" xfId="985"/>
    <cellStyle name="60% - 强调文字颜色 3 5" xfId="986"/>
    <cellStyle name="60% - 强调文字颜色 3 5 2" xfId="987"/>
    <cellStyle name="60% - 强调文字颜色 3 5 2 2" xfId="988"/>
    <cellStyle name="60% - 强调文字颜色 3 5 2 2 2" xfId="989"/>
    <cellStyle name="60% - 强调文字颜色 3 5 2 3" xfId="990"/>
    <cellStyle name="60% - 强调文字颜色 3 5 2 4" xfId="991"/>
    <cellStyle name="60% - 强调文字颜色 3 5 2 5" xfId="992"/>
    <cellStyle name="60% - 强调文字颜色 3 5 2 6" xfId="993"/>
    <cellStyle name="60% - 强调文字颜色 3 5 3" xfId="994"/>
    <cellStyle name="60% - 强调文字颜色 3 5 3 2" xfId="995"/>
    <cellStyle name="60% - 强调文字颜色 3 5 4" xfId="996"/>
    <cellStyle name="60% - 强调文字颜色 3 5 5" xfId="997"/>
    <cellStyle name="60% - 强调文字颜色 3 5 6" xfId="998"/>
    <cellStyle name="60% - 强调文字颜色 3 5 7" xfId="999"/>
    <cellStyle name="60% - 强调文字颜色 3 6" xfId="1000"/>
    <cellStyle name="60% - 强调文字颜色 3 6 2" xfId="1001"/>
    <cellStyle name="60% - 强调文字颜色 3 7" xfId="1002"/>
    <cellStyle name="60% - 强调文字颜色 3 8" xfId="1003"/>
    <cellStyle name="60% - 强调文字颜色 3 9" xfId="1004"/>
    <cellStyle name="60% - 强调文字颜色 4" xfId="1005"/>
    <cellStyle name="60% - 强调文字颜色 4 2" xfId="1006"/>
    <cellStyle name="60% - 强调文字颜色 4 2 2" xfId="1007"/>
    <cellStyle name="60% - 强调文字颜色 4 2 2 2" xfId="1008"/>
    <cellStyle name="60% - 强调文字颜色 4 2 2 2 2" xfId="1009"/>
    <cellStyle name="60% - 强调文字颜色 4 2 2 3" xfId="1010"/>
    <cellStyle name="60% - 强调文字颜色 4 2 2 4" xfId="1011"/>
    <cellStyle name="60% - 强调文字颜色 4 2 2 5" xfId="1012"/>
    <cellStyle name="60% - 强调文字颜色 4 2 2 6" xfId="1013"/>
    <cellStyle name="60% - 强调文字颜色 4 2 3" xfId="1014"/>
    <cellStyle name="60% - 强调文字颜色 4 2 3 2" xfId="1015"/>
    <cellStyle name="60% - 强调文字颜色 4 2 4" xfId="1016"/>
    <cellStyle name="60% - 强调文字颜色 4 2 5" xfId="1017"/>
    <cellStyle name="60% - 强调文字颜色 4 2 6" xfId="1018"/>
    <cellStyle name="60% - 强调文字颜色 4 2 7" xfId="1019"/>
    <cellStyle name="60% - 强调文字颜色 4 3" xfId="1020"/>
    <cellStyle name="60% - 强调文字颜色 4 3 2" xfId="1021"/>
    <cellStyle name="60% - 强调文字颜色 4 3 2 2" xfId="1022"/>
    <cellStyle name="60% - 强调文字颜色 4 3 2 2 2" xfId="1023"/>
    <cellStyle name="60% - 强调文字颜色 4 3 2 3" xfId="1024"/>
    <cellStyle name="60% - 强调文字颜色 4 3 2 4" xfId="1025"/>
    <cellStyle name="60% - 强调文字颜色 4 3 2 5" xfId="1026"/>
    <cellStyle name="60% - 强调文字颜色 4 3 2 6" xfId="1027"/>
    <cellStyle name="60% - 强调文字颜色 4 3 3" xfId="1028"/>
    <cellStyle name="60% - 强调文字颜色 4 3 3 2" xfId="1029"/>
    <cellStyle name="60% - 强调文字颜色 4 3 4" xfId="1030"/>
    <cellStyle name="60% - 强调文字颜色 4 3 5" xfId="1031"/>
    <cellStyle name="60% - 强调文字颜色 4 3 6" xfId="1032"/>
    <cellStyle name="60% - 强调文字颜色 4 3 7" xfId="1033"/>
    <cellStyle name="60% - 强调文字颜色 4 4" xfId="1034"/>
    <cellStyle name="60% - 强调文字颜色 4 4 2" xfId="1035"/>
    <cellStyle name="60% - 强调文字颜色 4 4 2 2" xfId="1036"/>
    <cellStyle name="60% - 强调文字颜色 4 4 2 2 2" xfId="1037"/>
    <cellStyle name="60% - 强调文字颜色 4 4 2 3" xfId="1038"/>
    <cellStyle name="60% - 强调文字颜色 4 4 2 4" xfId="1039"/>
    <cellStyle name="60% - 强调文字颜色 4 4 2 5" xfId="1040"/>
    <cellStyle name="60% - 强调文字颜色 4 4 2 6" xfId="1041"/>
    <cellStyle name="60% - 强调文字颜色 4 4 3" xfId="1042"/>
    <cellStyle name="60% - 强调文字颜色 4 4 3 2" xfId="1043"/>
    <cellStyle name="60% - 强调文字颜色 4 4 4" xfId="1044"/>
    <cellStyle name="60% - 强调文字颜色 4 4 5" xfId="1045"/>
    <cellStyle name="60% - 强调文字颜色 4 4 6" xfId="1046"/>
    <cellStyle name="60% - 强调文字颜色 4 4 7" xfId="1047"/>
    <cellStyle name="60% - 强调文字颜色 4 5" xfId="1048"/>
    <cellStyle name="60% - 强调文字颜色 4 5 2" xfId="1049"/>
    <cellStyle name="60% - 强调文字颜色 4 5 2 2" xfId="1050"/>
    <cellStyle name="60% - 强调文字颜色 4 5 2 2 2" xfId="1051"/>
    <cellStyle name="60% - 强调文字颜色 4 5 2 3" xfId="1052"/>
    <cellStyle name="60% - 强调文字颜色 4 5 2 4" xfId="1053"/>
    <cellStyle name="60% - 强调文字颜色 4 5 2 5" xfId="1054"/>
    <cellStyle name="60% - 强调文字颜色 4 5 2 6" xfId="1055"/>
    <cellStyle name="60% - 强调文字颜色 4 5 3" xfId="1056"/>
    <cellStyle name="60% - 强调文字颜色 4 5 3 2" xfId="1057"/>
    <cellStyle name="60% - 强调文字颜色 4 5 4" xfId="1058"/>
    <cellStyle name="60% - 强调文字颜色 4 5 5" xfId="1059"/>
    <cellStyle name="60% - 强调文字颜色 4 5 6" xfId="1060"/>
    <cellStyle name="60% - 强调文字颜色 4 5 7" xfId="1061"/>
    <cellStyle name="60% - 强调文字颜色 4 6" xfId="1062"/>
    <cellStyle name="60% - 强调文字颜色 4 6 2" xfId="1063"/>
    <cellStyle name="60% - 强调文字颜色 4 7" xfId="1064"/>
    <cellStyle name="60% - 强调文字颜色 4 8" xfId="1065"/>
    <cellStyle name="60% - 强调文字颜色 4 9" xfId="1066"/>
    <cellStyle name="60% - 强调文字颜色 5" xfId="1067"/>
    <cellStyle name="60% - 强调文字颜色 5 2" xfId="1068"/>
    <cellStyle name="60% - 强调文字颜色 5 2 2" xfId="1069"/>
    <cellStyle name="60% - 强调文字颜色 5 2 2 2" xfId="1070"/>
    <cellStyle name="60% - 强调文字颜色 5 2 2 2 2" xfId="1071"/>
    <cellStyle name="60% - 强调文字颜色 5 2 2 3" xfId="1072"/>
    <cellStyle name="60% - 强调文字颜色 5 2 2 4" xfId="1073"/>
    <cellStyle name="60% - 强调文字颜色 5 2 2 5" xfId="1074"/>
    <cellStyle name="60% - 强调文字颜色 5 2 2 6" xfId="1075"/>
    <cellStyle name="60% - 强调文字颜色 5 2 3" xfId="1076"/>
    <cellStyle name="60% - 强调文字颜色 5 2 3 2" xfId="1077"/>
    <cellStyle name="60% - 强调文字颜色 5 2 4" xfId="1078"/>
    <cellStyle name="60% - 强调文字颜色 5 2 5" xfId="1079"/>
    <cellStyle name="60% - 强调文字颜色 5 2 6" xfId="1080"/>
    <cellStyle name="60% - 强调文字颜色 5 2 7" xfId="1081"/>
    <cellStyle name="60% - 强调文字颜色 5 3" xfId="1082"/>
    <cellStyle name="60% - 强调文字颜色 5 3 2" xfId="1083"/>
    <cellStyle name="60% - 强调文字颜色 5 3 2 2" xfId="1084"/>
    <cellStyle name="60% - 强调文字颜色 5 3 2 2 2" xfId="1085"/>
    <cellStyle name="60% - 强调文字颜色 5 3 2 3" xfId="1086"/>
    <cellStyle name="60% - 强调文字颜色 5 3 2 4" xfId="1087"/>
    <cellStyle name="60% - 强调文字颜色 5 3 2 5" xfId="1088"/>
    <cellStyle name="60% - 强调文字颜色 5 3 2 6" xfId="1089"/>
    <cellStyle name="60% - 强调文字颜色 5 3 3" xfId="1090"/>
    <cellStyle name="60% - 强调文字颜色 5 3 3 2" xfId="1091"/>
    <cellStyle name="60% - 强调文字颜色 5 3 4" xfId="1092"/>
    <cellStyle name="60% - 强调文字颜色 5 3 5" xfId="1093"/>
    <cellStyle name="60% - 强调文字颜色 5 3 6" xfId="1094"/>
    <cellStyle name="60% - 强调文字颜色 5 3 7" xfId="1095"/>
    <cellStyle name="60% - 强调文字颜色 5 4" xfId="1096"/>
    <cellStyle name="60% - 强调文字颜色 5 4 2" xfId="1097"/>
    <cellStyle name="60% - 强调文字颜色 5 4 2 2" xfId="1098"/>
    <cellStyle name="60% - 强调文字颜色 5 4 2 2 2" xfId="1099"/>
    <cellStyle name="60% - 强调文字颜色 5 4 2 3" xfId="1100"/>
    <cellStyle name="60% - 强调文字颜色 5 4 2 4" xfId="1101"/>
    <cellStyle name="60% - 强调文字颜色 5 4 2 5" xfId="1102"/>
    <cellStyle name="60% - 强调文字颜色 5 4 2 6" xfId="1103"/>
    <cellStyle name="60% - 强调文字颜色 5 4 3" xfId="1104"/>
    <cellStyle name="60% - 强调文字颜色 5 4 3 2" xfId="1105"/>
    <cellStyle name="60% - 强调文字颜色 5 4 4" xfId="1106"/>
    <cellStyle name="60% - 强调文字颜色 5 4 5" xfId="1107"/>
    <cellStyle name="60% - 强调文字颜色 5 4 6" xfId="1108"/>
    <cellStyle name="60% - 强调文字颜色 5 4 7" xfId="1109"/>
    <cellStyle name="60% - 强调文字颜色 5 5" xfId="1110"/>
    <cellStyle name="60% - 强调文字颜色 5 5 2" xfId="1111"/>
    <cellStyle name="60% - 强调文字颜色 5 5 2 2" xfId="1112"/>
    <cellStyle name="60% - 强调文字颜色 5 5 2 2 2" xfId="1113"/>
    <cellStyle name="60% - 强调文字颜色 5 5 2 3" xfId="1114"/>
    <cellStyle name="60% - 强调文字颜色 5 5 2 4" xfId="1115"/>
    <cellStyle name="60% - 强调文字颜色 5 5 2 5" xfId="1116"/>
    <cellStyle name="60% - 强调文字颜色 5 5 2 6" xfId="1117"/>
    <cellStyle name="60% - 强调文字颜色 5 5 3" xfId="1118"/>
    <cellStyle name="60% - 强调文字颜色 5 5 3 2" xfId="1119"/>
    <cellStyle name="60% - 强调文字颜色 5 5 4" xfId="1120"/>
    <cellStyle name="60% - 强调文字颜色 5 5 5" xfId="1121"/>
    <cellStyle name="60% - 强调文字颜色 5 5 6" xfId="1122"/>
    <cellStyle name="60% - 强调文字颜色 5 5 7" xfId="1123"/>
    <cellStyle name="60% - 强调文字颜色 5 6" xfId="1124"/>
    <cellStyle name="60% - 强调文字颜色 5 6 2" xfId="1125"/>
    <cellStyle name="60% - 强调文字颜色 5 7" xfId="1126"/>
    <cellStyle name="60% - 强调文字颜色 5 8" xfId="1127"/>
    <cellStyle name="60% - 强调文字颜色 5 9" xfId="1128"/>
    <cellStyle name="60% - 强调文字颜色 6" xfId="1129"/>
    <cellStyle name="60% - 强调文字颜色 6 2" xfId="1130"/>
    <cellStyle name="60% - 强调文字颜色 6 2 2" xfId="1131"/>
    <cellStyle name="60% - 强调文字颜色 6 2 2 2" xfId="1132"/>
    <cellStyle name="60% - 强调文字颜色 6 2 2 2 2" xfId="1133"/>
    <cellStyle name="60% - 强调文字颜色 6 2 2 3" xfId="1134"/>
    <cellStyle name="60% - 强调文字颜色 6 2 2 4" xfId="1135"/>
    <cellStyle name="60% - 强调文字颜色 6 2 2 5" xfId="1136"/>
    <cellStyle name="60% - 强调文字颜色 6 2 2 6" xfId="1137"/>
    <cellStyle name="60% - 强调文字颜色 6 2 3" xfId="1138"/>
    <cellStyle name="60% - 强调文字颜色 6 2 3 2" xfId="1139"/>
    <cellStyle name="60% - 强调文字颜色 6 2 4" xfId="1140"/>
    <cellStyle name="60% - 强调文字颜色 6 2 5" xfId="1141"/>
    <cellStyle name="60% - 强调文字颜色 6 2 6" xfId="1142"/>
    <cellStyle name="60% - 强调文字颜色 6 2 7" xfId="1143"/>
    <cellStyle name="60% - 强调文字颜色 6 3" xfId="1144"/>
    <cellStyle name="60% - 强调文字颜色 6 3 2" xfId="1145"/>
    <cellStyle name="60% - 强调文字颜色 6 3 2 2" xfId="1146"/>
    <cellStyle name="60% - 强调文字颜色 6 3 2 2 2" xfId="1147"/>
    <cellStyle name="60% - 强调文字颜色 6 3 2 3" xfId="1148"/>
    <cellStyle name="60% - 强调文字颜色 6 3 2 4" xfId="1149"/>
    <cellStyle name="60% - 强调文字颜色 6 3 2 5" xfId="1150"/>
    <cellStyle name="60% - 强调文字颜色 6 3 2 6" xfId="1151"/>
    <cellStyle name="60% - 强调文字颜色 6 3 3" xfId="1152"/>
    <cellStyle name="60% - 强调文字颜色 6 3 3 2" xfId="1153"/>
    <cellStyle name="60% - 强调文字颜色 6 3 4" xfId="1154"/>
    <cellStyle name="60% - 强调文字颜色 6 3 5" xfId="1155"/>
    <cellStyle name="60% - 强调文字颜色 6 3 6" xfId="1156"/>
    <cellStyle name="60% - 强调文字颜色 6 3 7" xfId="1157"/>
    <cellStyle name="60% - 强调文字颜色 6 4" xfId="1158"/>
    <cellStyle name="60% - 强调文字颜色 6 4 2" xfId="1159"/>
    <cellStyle name="60% - 强调文字颜色 6 4 2 2" xfId="1160"/>
    <cellStyle name="60% - 强调文字颜色 6 4 2 2 2" xfId="1161"/>
    <cellStyle name="60% - 强调文字颜色 6 4 2 3" xfId="1162"/>
    <cellStyle name="60% - 强调文字颜色 6 4 2 4" xfId="1163"/>
    <cellStyle name="60% - 强调文字颜色 6 4 2 5" xfId="1164"/>
    <cellStyle name="60% - 强调文字颜色 6 4 2 6" xfId="1165"/>
    <cellStyle name="60% - 强调文字颜色 6 4 3" xfId="1166"/>
    <cellStyle name="60% - 强调文字颜色 6 4 3 2" xfId="1167"/>
    <cellStyle name="60% - 强调文字颜色 6 4 4" xfId="1168"/>
    <cellStyle name="60% - 强调文字颜色 6 4 5" xfId="1169"/>
    <cellStyle name="60% - 强调文字颜色 6 4 6" xfId="1170"/>
    <cellStyle name="60% - 强调文字颜色 6 4 7" xfId="1171"/>
    <cellStyle name="60% - 强调文字颜色 6 5" xfId="1172"/>
    <cellStyle name="60% - 强调文字颜色 6 5 2" xfId="1173"/>
    <cellStyle name="60% - 强调文字颜色 6 5 2 2" xfId="1174"/>
    <cellStyle name="60% - 强调文字颜色 6 5 2 2 2" xfId="1175"/>
    <cellStyle name="60% - 强调文字颜色 6 5 2 3" xfId="1176"/>
    <cellStyle name="60% - 强调文字颜色 6 5 2 4" xfId="1177"/>
    <cellStyle name="60% - 强调文字颜色 6 5 2 5" xfId="1178"/>
    <cellStyle name="60% - 强调文字颜色 6 5 2 6" xfId="1179"/>
    <cellStyle name="60% - 强调文字颜色 6 5 3" xfId="1180"/>
    <cellStyle name="60% - 强调文字颜色 6 5 3 2" xfId="1181"/>
    <cellStyle name="60% - 强调文字颜色 6 5 4" xfId="1182"/>
    <cellStyle name="60% - 强调文字颜色 6 5 5" xfId="1183"/>
    <cellStyle name="60% - 强调文字颜色 6 5 6" xfId="1184"/>
    <cellStyle name="60% - 强调文字颜色 6 5 7" xfId="1185"/>
    <cellStyle name="60% - 强调文字颜色 6 6" xfId="1186"/>
    <cellStyle name="60% - 强调文字颜色 6 6 2" xfId="1187"/>
    <cellStyle name="60% - 强调文字颜色 6 7" xfId="1188"/>
    <cellStyle name="60% - 强调文字颜色 6 8" xfId="1189"/>
    <cellStyle name="60% - 强调文字颜色 6 9" xfId="1190"/>
    <cellStyle name="Percent" xfId="1191"/>
    <cellStyle name="标题" xfId="1192"/>
    <cellStyle name="标题 1" xfId="1193"/>
    <cellStyle name="标题 1 2" xfId="1194"/>
    <cellStyle name="标题 1 2 2" xfId="1195"/>
    <cellStyle name="标题 1 2 2 2" xfId="1196"/>
    <cellStyle name="标题 1 2 2 2 2" xfId="1197"/>
    <cellStyle name="标题 1 2 2 3" xfId="1198"/>
    <cellStyle name="标题 1 2 2 4" xfId="1199"/>
    <cellStyle name="标题 1 2 2 5" xfId="1200"/>
    <cellStyle name="标题 1 2 2 6" xfId="1201"/>
    <cellStyle name="标题 1 2 3" xfId="1202"/>
    <cellStyle name="标题 1 2 3 2" xfId="1203"/>
    <cellStyle name="标题 1 2 4" xfId="1204"/>
    <cellStyle name="标题 1 2 5" xfId="1205"/>
    <cellStyle name="标题 1 2 6" xfId="1206"/>
    <cellStyle name="标题 1 2 7" xfId="1207"/>
    <cellStyle name="标题 1 3" xfId="1208"/>
    <cellStyle name="标题 1 3 2" xfId="1209"/>
    <cellStyle name="标题 1 3 2 2" xfId="1210"/>
    <cellStyle name="标题 1 3 2 2 2" xfId="1211"/>
    <cellStyle name="标题 1 3 2 3" xfId="1212"/>
    <cellStyle name="标题 1 3 2 4" xfId="1213"/>
    <cellStyle name="标题 1 3 2 5" xfId="1214"/>
    <cellStyle name="标题 1 3 2 6" xfId="1215"/>
    <cellStyle name="标题 1 3 3" xfId="1216"/>
    <cellStyle name="标题 1 3 3 2" xfId="1217"/>
    <cellStyle name="标题 1 3 4" xfId="1218"/>
    <cellStyle name="标题 1 3 5" xfId="1219"/>
    <cellStyle name="标题 1 3 6" xfId="1220"/>
    <cellStyle name="标题 1 3 7" xfId="1221"/>
    <cellStyle name="标题 1 4" xfId="1222"/>
    <cellStyle name="标题 1 4 2" xfId="1223"/>
    <cellStyle name="标题 1 4 2 2" xfId="1224"/>
    <cellStyle name="标题 1 4 2 2 2" xfId="1225"/>
    <cellStyle name="标题 1 4 2 3" xfId="1226"/>
    <cellStyle name="标题 1 4 2 4" xfId="1227"/>
    <cellStyle name="标题 1 4 2 5" xfId="1228"/>
    <cellStyle name="标题 1 4 2 6" xfId="1229"/>
    <cellStyle name="标题 1 4 3" xfId="1230"/>
    <cellStyle name="标题 1 4 3 2" xfId="1231"/>
    <cellStyle name="标题 1 4 4" xfId="1232"/>
    <cellStyle name="标题 1 4 5" xfId="1233"/>
    <cellStyle name="标题 1 4 6" xfId="1234"/>
    <cellStyle name="标题 1 4 7" xfId="1235"/>
    <cellStyle name="标题 1 5" xfId="1236"/>
    <cellStyle name="标题 1 5 2" xfId="1237"/>
    <cellStyle name="标题 1 5 2 2" xfId="1238"/>
    <cellStyle name="标题 1 5 2 2 2" xfId="1239"/>
    <cellStyle name="标题 1 5 2 3" xfId="1240"/>
    <cellStyle name="标题 1 5 2 4" xfId="1241"/>
    <cellStyle name="标题 1 5 2 5" xfId="1242"/>
    <cellStyle name="标题 1 5 2 6" xfId="1243"/>
    <cellStyle name="标题 1 5 3" xfId="1244"/>
    <cellStyle name="标题 1 5 3 2" xfId="1245"/>
    <cellStyle name="标题 1 5 4" xfId="1246"/>
    <cellStyle name="标题 1 5 5" xfId="1247"/>
    <cellStyle name="标题 1 5 6" xfId="1248"/>
    <cellStyle name="标题 1 5 7" xfId="1249"/>
    <cellStyle name="标题 1 6" xfId="1250"/>
    <cellStyle name="标题 1 6 2" xfId="1251"/>
    <cellStyle name="标题 1 7" xfId="1252"/>
    <cellStyle name="标题 1 8" xfId="1253"/>
    <cellStyle name="标题 1 9" xfId="1254"/>
    <cellStyle name="标题 10" xfId="1255"/>
    <cellStyle name="标题 11" xfId="1256"/>
    <cellStyle name="标题 12" xfId="1257"/>
    <cellStyle name="标题 2" xfId="1258"/>
    <cellStyle name="标题 2 2" xfId="1259"/>
    <cellStyle name="标题 2 2 2" xfId="1260"/>
    <cellStyle name="标题 2 2 2 2" xfId="1261"/>
    <cellStyle name="标题 2 2 2 2 2" xfId="1262"/>
    <cellStyle name="标题 2 2 2 3" xfId="1263"/>
    <cellStyle name="标题 2 2 2 4" xfId="1264"/>
    <cellStyle name="标题 2 2 2 5" xfId="1265"/>
    <cellStyle name="标题 2 2 2 6" xfId="1266"/>
    <cellStyle name="标题 2 2 3" xfId="1267"/>
    <cellStyle name="标题 2 2 3 2" xfId="1268"/>
    <cellStyle name="标题 2 2 4" xfId="1269"/>
    <cellStyle name="标题 2 2 5" xfId="1270"/>
    <cellStyle name="标题 2 2 6" xfId="1271"/>
    <cellStyle name="标题 2 2 7" xfId="1272"/>
    <cellStyle name="标题 2 3" xfId="1273"/>
    <cellStyle name="标题 2 3 2" xfId="1274"/>
    <cellStyle name="标题 2 3 2 2" xfId="1275"/>
    <cellStyle name="标题 2 3 2 2 2" xfId="1276"/>
    <cellStyle name="标题 2 3 2 3" xfId="1277"/>
    <cellStyle name="标题 2 3 2 4" xfId="1278"/>
    <cellStyle name="标题 2 3 2 5" xfId="1279"/>
    <cellStyle name="标题 2 3 2 6" xfId="1280"/>
    <cellStyle name="标题 2 3 3" xfId="1281"/>
    <cellStyle name="标题 2 3 3 2" xfId="1282"/>
    <cellStyle name="标题 2 3 4" xfId="1283"/>
    <cellStyle name="标题 2 3 5" xfId="1284"/>
    <cellStyle name="标题 2 3 6" xfId="1285"/>
    <cellStyle name="标题 2 3 7" xfId="1286"/>
    <cellStyle name="标题 2 4" xfId="1287"/>
    <cellStyle name="标题 2 4 2" xfId="1288"/>
    <cellStyle name="标题 2 4 2 2" xfId="1289"/>
    <cellStyle name="标题 2 4 2 2 2" xfId="1290"/>
    <cellStyle name="标题 2 4 2 3" xfId="1291"/>
    <cellStyle name="标题 2 4 2 4" xfId="1292"/>
    <cellStyle name="标题 2 4 2 5" xfId="1293"/>
    <cellStyle name="标题 2 4 2 6" xfId="1294"/>
    <cellStyle name="标题 2 4 3" xfId="1295"/>
    <cellStyle name="标题 2 4 3 2" xfId="1296"/>
    <cellStyle name="标题 2 4 4" xfId="1297"/>
    <cellStyle name="标题 2 4 5" xfId="1298"/>
    <cellStyle name="标题 2 4 6" xfId="1299"/>
    <cellStyle name="标题 2 4 7" xfId="1300"/>
    <cellStyle name="标题 2 5" xfId="1301"/>
    <cellStyle name="标题 2 5 2" xfId="1302"/>
    <cellStyle name="标题 2 5 2 2" xfId="1303"/>
    <cellStyle name="标题 2 5 2 2 2" xfId="1304"/>
    <cellStyle name="标题 2 5 2 3" xfId="1305"/>
    <cellStyle name="标题 2 5 2 4" xfId="1306"/>
    <cellStyle name="标题 2 5 2 5" xfId="1307"/>
    <cellStyle name="标题 2 5 2 6" xfId="1308"/>
    <cellStyle name="标题 2 5 3" xfId="1309"/>
    <cellStyle name="标题 2 5 3 2" xfId="1310"/>
    <cellStyle name="标题 2 5 4" xfId="1311"/>
    <cellStyle name="标题 2 5 5" xfId="1312"/>
    <cellStyle name="标题 2 5 6" xfId="1313"/>
    <cellStyle name="标题 2 5 7" xfId="1314"/>
    <cellStyle name="标题 2 6" xfId="1315"/>
    <cellStyle name="标题 2 6 2" xfId="1316"/>
    <cellStyle name="标题 2 7" xfId="1317"/>
    <cellStyle name="标题 2 8" xfId="1318"/>
    <cellStyle name="标题 2 9" xfId="1319"/>
    <cellStyle name="标题 3" xfId="1320"/>
    <cellStyle name="标题 3 2" xfId="1321"/>
    <cellStyle name="标题 3 2 2" xfId="1322"/>
    <cellStyle name="标题 3 2 2 2" xfId="1323"/>
    <cellStyle name="标题 3 2 2 2 2" xfId="1324"/>
    <cellStyle name="标题 3 2 2 3" xfId="1325"/>
    <cellStyle name="标题 3 2 2 4" xfId="1326"/>
    <cellStyle name="标题 3 2 2 5" xfId="1327"/>
    <cellStyle name="标题 3 2 2 6" xfId="1328"/>
    <cellStyle name="标题 3 2 3" xfId="1329"/>
    <cellStyle name="标题 3 2 3 2" xfId="1330"/>
    <cellStyle name="标题 3 2 4" xfId="1331"/>
    <cellStyle name="标题 3 2 5" xfId="1332"/>
    <cellStyle name="标题 3 2 6" xfId="1333"/>
    <cellStyle name="标题 3 2 7" xfId="1334"/>
    <cellStyle name="标题 3 3" xfId="1335"/>
    <cellStyle name="标题 3 3 2" xfId="1336"/>
    <cellStyle name="标题 3 3 2 2" xfId="1337"/>
    <cellStyle name="标题 3 3 2 2 2" xfId="1338"/>
    <cellStyle name="标题 3 3 2 3" xfId="1339"/>
    <cellStyle name="标题 3 3 2 4" xfId="1340"/>
    <cellStyle name="标题 3 3 2 5" xfId="1341"/>
    <cellStyle name="标题 3 3 2 6" xfId="1342"/>
    <cellStyle name="标题 3 3 3" xfId="1343"/>
    <cellStyle name="标题 3 3 3 2" xfId="1344"/>
    <cellStyle name="标题 3 3 4" xfId="1345"/>
    <cellStyle name="标题 3 3 5" xfId="1346"/>
    <cellStyle name="标题 3 3 6" xfId="1347"/>
    <cellStyle name="标题 3 3 7" xfId="1348"/>
    <cellStyle name="标题 3 4" xfId="1349"/>
    <cellStyle name="标题 3 4 2" xfId="1350"/>
    <cellStyle name="标题 3 4 2 2" xfId="1351"/>
    <cellStyle name="标题 3 4 2 2 2" xfId="1352"/>
    <cellStyle name="标题 3 4 2 3" xfId="1353"/>
    <cellStyle name="标题 3 4 2 4" xfId="1354"/>
    <cellStyle name="标题 3 4 2 5" xfId="1355"/>
    <cellStyle name="标题 3 4 2 6" xfId="1356"/>
    <cellStyle name="标题 3 4 3" xfId="1357"/>
    <cellStyle name="标题 3 4 3 2" xfId="1358"/>
    <cellStyle name="标题 3 4 4" xfId="1359"/>
    <cellStyle name="标题 3 4 5" xfId="1360"/>
    <cellStyle name="标题 3 4 6" xfId="1361"/>
    <cellStyle name="标题 3 4 7" xfId="1362"/>
    <cellStyle name="标题 3 5" xfId="1363"/>
    <cellStyle name="标题 3 5 2" xfId="1364"/>
    <cellStyle name="标题 3 5 2 2" xfId="1365"/>
    <cellStyle name="标题 3 5 2 2 2" xfId="1366"/>
    <cellStyle name="标题 3 5 2 3" xfId="1367"/>
    <cellStyle name="标题 3 5 2 4" xfId="1368"/>
    <cellStyle name="标题 3 5 2 5" xfId="1369"/>
    <cellStyle name="标题 3 5 2 6" xfId="1370"/>
    <cellStyle name="标题 3 5 3" xfId="1371"/>
    <cellStyle name="标题 3 5 3 2" xfId="1372"/>
    <cellStyle name="标题 3 5 4" xfId="1373"/>
    <cellStyle name="标题 3 5 5" xfId="1374"/>
    <cellStyle name="标题 3 5 6" xfId="1375"/>
    <cellStyle name="标题 3 5 7" xfId="1376"/>
    <cellStyle name="标题 3 6" xfId="1377"/>
    <cellStyle name="标题 3 6 2" xfId="1378"/>
    <cellStyle name="标题 3 7" xfId="1379"/>
    <cellStyle name="标题 3 8" xfId="1380"/>
    <cellStyle name="标题 3 9" xfId="1381"/>
    <cellStyle name="标题 4" xfId="1382"/>
    <cellStyle name="标题 4 2" xfId="1383"/>
    <cellStyle name="标题 4 2 2" xfId="1384"/>
    <cellStyle name="标题 4 2 2 2" xfId="1385"/>
    <cellStyle name="标题 4 2 2 2 2" xfId="1386"/>
    <cellStyle name="标题 4 2 2 3" xfId="1387"/>
    <cellStyle name="标题 4 2 2 4" xfId="1388"/>
    <cellStyle name="标题 4 2 2 5" xfId="1389"/>
    <cellStyle name="标题 4 2 2 6" xfId="1390"/>
    <cellStyle name="标题 4 2 3" xfId="1391"/>
    <cellStyle name="标题 4 2 3 2" xfId="1392"/>
    <cellStyle name="标题 4 2 4" xfId="1393"/>
    <cellStyle name="标题 4 2 5" xfId="1394"/>
    <cellStyle name="标题 4 2 6" xfId="1395"/>
    <cellStyle name="标题 4 2 7" xfId="1396"/>
    <cellStyle name="标题 4 3" xfId="1397"/>
    <cellStyle name="标题 4 3 2" xfId="1398"/>
    <cellStyle name="标题 4 3 2 2" xfId="1399"/>
    <cellStyle name="标题 4 3 2 2 2" xfId="1400"/>
    <cellStyle name="标题 4 3 2 3" xfId="1401"/>
    <cellStyle name="标题 4 3 2 4" xfId="1402"/>
    <cellStyle name="标题 4 3 2 5" xfId="1403"/>
    <cellStyle name="标题 4 3 2 6" xfId="1404"/>
    <cellStyle name="标题 4 3 3" xfId="1405"/>
    <cellStyle name="标题 4 3 3 2" xfId="1406"/>
    <cellStyle name="标题 4 3 4" xfId="1407"/>
    <cellStyle name="标题 4 3 5" xfId="1408"/>
    <cellStyle name="标题 4 3 6" xfId="1409"/>
    <cellStyle name="标题 4 3 7" xfId="1410"/>
    <cellStyle name="标题 4 4" xfId="1411"/>
    <cellStyle name="标题 4 4 2" xfId="1412"/>
    <cellStyle name="标题 4 4 2 2" xfId="1413"/>
    <cellStyle name="标题 4 4 2 2 2" xfId="1414"/>
    <cellStyle name="标题 4 4 2 3" xfId="1415"/>
    <cellStyle name="标题 4 4 2 4" xfId="1416"/>
    <cellStyle name="标题 4 4 2 5" xfId="1417"/>
    <cellStyle name="标题 4 4 2 6" xfId="1418"/>
    <cellStyle name="标题 4 4 3" xfId="1419"/>
    <cellStyle name="标题 4 4 3 2" xfId="1420"/>
    <cellStyle name="标题 4 4 4" xfId="1421"/>
    <cellStyle name="标题 4 4 5" xfId="1422"/>
    <cellStyle name="标题 4 4 6" xfId="1423"/>
    <cellStyle name="标题 4 4 7" xfId="1424"/>
    <cellStyle name="标题 4 5" xfId="1425"/>
    <cellStyle name="标题 4 5 2" xfId="1426"/>
    <cellStyle name="标题 4 5 2 2" xfId="1427"/>
    <cellStyle name="标题 4 5 2 2 2" xfId="1428"/>
    <cellStyle name="标题 4 5 2 3" xfId="1429"/>
    <cellStyle name="标题 4 5 2 4" xfId="1430"/>
    <cellStyle name="标题 4 5 2 5" xfId="1431"/>
    <cellStyle name="标题 4 5 2 6" xfId="1432"/>
    <cellStyle name="标题 4 5 3" xfId="1433"/>
    <cellStyle name="标题 4 5 3 2" xfId="1434"/>
    <cellStyle name="标题 4 5 4" xfId="1435"/>
    <cellStyle name="标题 4 5 5" xfId="1436"/>
    <cellStyle name="标题 4 5 6" xfId="1437"/>
    <cellStyle name="标题 4 5 7" xfId="1438"/>
    <cellStyle name="标题 4 6" xfId="1439"/>
    <cellStyle name="标题 4 6 2" xfId="1440"/>
    <cellStyle name="标题 4 7" xfId="1441"/>
    <cellStyle name="标题 4 8" xfId="1442"/>
    <cellStyle name="标题 4 9" xfId="1443"/>
    <cellStyle name="标题 5" xfId="1444"/>
    <cellStyle name="标题 5 2" xfId="1445"/>
    <cellStyle name="标题 5 2 2" xfId="1446"/>
    <cellStyle name="标题 5 2 2 2" xfId="1447"/>
    <cellStyle name="标题 5 2 3" xfId="1448"/>
    <cellStyle name="标题 5 2 4" xfId="1449"/>
    <cellStyle name="标题 5 2 5" xfId="1450"/>
    <cellStyle name="标题 5 2 6" xfId="1451"/>
    <cellStyle name="标题 5 3" xfId="1452"/>
    <cellStyle name="标题 5 3 2" xfId="1453"/>
    <cellStyle name="标题 5 4" xfId="1454"/>
    <cellStyle name="标题 5 5" xfId="1455"/>
    <cellStyle name="标题 5 6" xfId="1456"/>
    <cellStyle name="标题 5 7" xfId="1457"/>
    <cellStyle name="标题 6" xfId="1458"/>
    <cellStyle name="标题 6 2" xfId="1459"/>
    <cellStyle name="标题 6 2 2" xfId="1460"/>
    <cellStyle name="标题 6 2 2 2" xfId="1461"/>
    <cellStyle name="标题 6 2 3" xfId="1462"/>
    <cellStyle name="标题 6 2 4" xfId="1463"/>
    <cellStyle name="标题 6 2 5" xfId="1464"/>
    <cellStyle name="标题 6 2 6" xfId="1465"/>
    <cellStyle name="标题 6 3" xfId="1466"/>
    <cellStyle name="标题 6 3 2" xfId="1467"/>
    <cellStyle name="标题 6 4" xfId="1468"/>
    <cellStyle name="标题 6 5" xfId="1469"/>
    <cellStyle name="标题 6 6" xfId="1470"/>
    <cellStyle name="标题 6 7" xfId="1471"/>
    <cellStyle name="标题 7" xfId="1472"/>
    <cellStyle name="标题 7 2" xfId="1473"/>
    <cellStyle name="标题 7 2 2" xfId="1474"/>
    <cellStyle name="标题 7 2 2 2" xfId="1475"/>
    <cellStyle name="标题 7 2 3" xfId="1476"/>
    <cellStyle name="标题 7 2 4" xfId="1477"/>
    <cellStyle name="标题 7 2 5" xfId="1478"/>
    <cellStyle name="标题 7 2 6" xfId="1479"/>
    <cellStyle name="标题 7 3" xfId="1480"/>
    <cellStyle name="标题 7 3 2" xfId="1481"/>
    <cellStyle name="标题 7 4" xfId="1482"/>
    <cellStyle name="标题 7 5" xfId="1483"/>
    <cellStyle name="标题 7 6" xfId="1484"/>
    <cellStyle name="标题 7 7" xfId="1485"/>
    <cellStyle name="标题 8" xfId="1486"/>
    <cellStyle name="标题 8 2" xfId="1487"/>
    <cellStyle name="标题 8 2 2" xfId="1488"/>
    <cellStyle name="标题 8 2 2 2" xfId="1489"/>
    <cellStyle name="标题 8 2 3" xfId="1490"/>
    <cellStyle name="标题 8 2 4" xfId="1491"/>
    <cellStyle name="标题 8 2 5" xfId="1492"/>
    <cellStyle name="标题 8 2 6" xfId="1493"/>
    <cellStyle name="标题 8 3" xfId="1494"/>
    <cellStyle name="标题 8 3 2" xfId="1495"/>
    <cellStyle name="标题 8 4" xfId="1496"/>
    <cellStyle name="标题 8 5" xfId="1497"/>
    <cellStyle name="标题 8 6" xfId="1498"/>
    <cellStyle name="标题 8 7" xfId="1499"/>
    <cellStyle name="标题 9" xfId="1500"/>
    <cellStyle name="标题 9 2" xfId="1501"/>
    <cellStyle name="差" xfId="1502"/>
    <cellStyle name="差 2" xfId="1503"/>
    <cellStyle name="差 2 2" xfId="1504"/>
    <cellStyle name="差 2 2 2" xfId="1505"/>
    <cellStyle name="差 2 2 2 2" xfId="1506"/>
    <cellStyle name="差 2 2 3" xfId="1507"/>
    <cellStyle name="差 2 2 4" xfId="1508"/>
    <cellStyle name="差 2 2 5" xfId="1509"/>
    <cellStyle name="差 2 2 6" xfId="1510"/>
    <cellStyle name="差 2 3" xfId="1511"/>
    <cellStyle name="差 2 3 2" xfId="1512"/>
    <cellStyle name="差 2 4" xfId="1513"/>
    <cellStyle name="差 2 5" xfId="1514"/>
    <cellStyle name="差 2 6" xfId="1515"/>
    <cellStyle name="差 2 7" xfId="1516"/>
    <cellStyle name="差 3" xfId="1517"/>
    <cellStyle name="差 3 2" xfId="1518"/>
    <cellStyle name="差 3 2 2" xfId="1519"/>
    <cellStyle name="差 3 2 2 2" xfId="1520"/>
    <cellStyle name="差 3 2 3" xfId="1521"/>
    <cellStyle name="差 3 2 4" xfId="1522"/>
    <cellStyle name="差 3 2 5" xfId="1523"/>
    <cellStyle name="差 3 2 6" xfId="1524"/>
    <cellStyle name="差 3 3" xfId="1525"/>
    <cellStyle name="差 3 3 2" xfId="1526"/>
    <cellStyle name="差 3 4" xfId="1527"/>
    <cellStyle name="差 3 5" xfId="1528"/>
    <cellStyle name="差 3 6" xfId="1529"/>
    <cellStyle name="差 3 7" xfId="1530"/>
    <cellStyle name="差 4" xfId="1531"/>
    <cellStyle name="差 4 2" xfId="1532"/>
    <cellStyle name="差 4 2 2" xfId="1533"/>
    <cellStyle name="差 4 2 2 2" xfId="1534"/>
    <cellStyle name="差 4 2 3" xfId="1535"/>
    <cellStyle name="差 4 2 4" xfId="1536"/>
    <cellStyle name="差 4 2 5" xfId="1537"/>
    <cellStyle name="差 4 2 6" xfId="1538"/>
    <cellStyle name="差 4 3" xfId="1539"/>
    <cellStyle name="差 4 3 2" xfId="1540"/>
    <cellStyle name="差 4 4" xfId="1541"/>
    <cellStyle name="差 4 5" xfId="1542"/>
    <cellStyle name="差 4 6" xfId="1543"/>
    <cellStyle name="差 4 7" xfId="1544"/>
    <cellStyle name="差 5" xfId="1545"/>
    <cellStyle name="差 5 2" xfId="1546"/>
    <cellStyle name="差 5 2 2" xfId="1547"/>
    <cellStyle name="差 5 2 2 2" xfId="1548"/>
    <cellStyle name="差 5 2 3" xfId="1549"/>
    <cellStyle name="差 5 2 4" xfId="1550"/>
    <cellStyle name="差 5 2 5" xfId="1551"/>
    <cellStyle name="差 5 2 6" xfId="1552"/>
    <cellStyle name="差 5 3" xfId="1553"/>
    <cellStyle name="差 5 3 2" xfId="1554"/>
    <cellStyle name="差 5 4" xfId="1555"/>
    <cellStyle name="差 5 5" xfId="1556"/>
    <cellStyle name="差 5 6" xfId="1557"/>
    <cellStyle name="差 5 7" xfId="1558"/>
    <cellStyle name="差 6" xfId="1559"/>
    <cellStyle name="差 6 2" xfId="1560"/>
    <cellStyle name="差 7" xfId="1561"/>
    <cellStyle name="差 8" xfId="1562"/>
    <cellStyle name="差 9" xfId="1563"/>
    <cellStyle name="常规 10" xfId="1564"/>
    <cellStyle name="常规 11" xfId="1565"/>
    <cellStyle name="常规 12" xfId="1566"/>
    <cellStyle name="常规 12 2" xfId="1567"/>
    <cellStyle name="常规 12 2 2" xfId="1568"/>
    <cellStyle name="常规 12 2 2 2" xfId="1569"/>
    <cellStyle name="常规 12 2 3" xfId="1570"/>
    <cellStyle name="常规 12 3" xfId="1571"/>
    <cellStyle name="常规 12 3 2" xfId="1572"/>
    <cellStyle name="常规 12 4" xfId="1573"/>
    <cellStyle name="常规 12 5" xfId="1574"/>
    <cellStyle name="常规 12 6" xfId="1575"/>
    <cellStyle name="常规 12 7" xfId="1576"/>
    <cellStyle name="常规 13" xfId="1577"/>
    <cellStyle name="常规 13 2" xfId="1578"/>
    <cellStyle name="常规 13 2 2" xfId="1579"/>
    <cellStyle name="常规 13 3" xfId="1580"/>
    <cellStyle name="常规 13 4" xfId="1581"/>
    <cellStyle name="常规 13 5" xfId="1582"/>
    <cellStyle name="常规 13 6" xfId="1583"/>
    <cellStyle name="常规 14" xfId="1584"/>
    <cellStyle name="常规 14 2" xfId="1585"/>
    <cellStyle name="常规 14 3" xfId="1586"/>
    <cellStyle name="常规 14 4" xfId="1587"/>
    <cellStyle name="常规 14 5" xfId="1588"/>
    <cellStyle name="常规 15" xfId="1589"/>
    <cellStyle name="常规 16" xfId="1590"/>
    <cellStyle name="常规 17" xfId="1591"/>
    <cellStyle name="常规 18" xfId="1592"/>
    <cellStyle name="常规 2" xfId="1593"/>
    <cellStyle name="常规 2 10" xfId="1594"/>
    <cellStyle name="常规 2 10 2" xfId="1595"/>
    <cellStyle name="常规 2 11" xfId="1596"/>
    <cellStyle name="常规 2 12" xfId="1597"/>
    <cellStyle name="常规 2 13" xfId="1598"/>
    <cellStyle name="常规 2 14" xfId="1599"/>
    <cellStyle name="常规 2 2" xfId="1600"/>
    <cellStyle name="常规 2 2 2" xfId="1601"/>
    <cellStyle name="常规 2 2 2 2" xfId="1602"/>
    <cellStyle name="常规 2 2 2 2 2" xfId="1603"/>
    <cellStyle name="常规 2 2 2 2 2 2" xfId="1604"/>
    <cellStyle name="常规 2 2 2 2 2 2 2" xfId="1605"/>
    <cellStyle name="常规 2 2 2 2 2 3" xfId="1606"/>
    <cellStyle name="常规 2 2 2 2 3" xfId="1607"/>
    <cellStyle name="常规 2 2 2 2 3 2" xfId="1608"/>
    <cellStyle name="常规 2 2 2 2 4" xfId="1609"/>
    <cellStyle name="常规 2 2 2 2 5" xfId="1610"/>
    <cellStyle name="常规 2 2 2 2 6" xfId="1611"/>
    <cellStyle name="常规 2 2 2 2 7" xfId="1612"/>
    <cellStyle name="常规 2 2 2 3" xfId="1613"/>
    <cellStyle name="常规 2 2 2 3 2" xfId="1614"/>
    <cellStyle name="常规 2 2 2 3 2 2" xfId="1615"/>
    <cellStyle name="常规 2 2 2 3 3" xfId="1616"/>
    <cellStyle name="常规 2 2 2 4" xfId="1617"/>
    <cellStyle name="常规 2 2 2 5" xfId="1618"/>
    <cellStyle name="常规 2 2 2 6" xfId="1619"/>
    <cellStyle name="常规 2 2 2 7" xfId="1620"/>
    <cellStyle name="常规 2 2 3" xfId="1621"/>
    <cellStyle name="常规 2 2 3 2" xfId="1622"/>
    <cellStyle name="常规 2 2 3 2 2" xfId="1623"/>
    <cellStyle name="常规 2 2 3 2 2 2" xfId="1624"/>
    <cellStyle name="常规 2 2 3 2 2 2 2" xfId="1625"/>
    <cellStyle name="常规 2 2 3 2 2 3" xfId="1626"/>
    <cellStyle name="常规 2 2 3 2 3" xfId="1627"/>
    <cellStyle name="常规 2 2 3 2 3 2" xfId="1628"/>
    <cellStyle name="常规 2 2 3 2 4" xfId="1629"/>
    <cellStyle name="常规 2 2 3 2 5" xfId="1630"/>
    <cellStyle name="常规 2 2 3 2 6" xfId="1631"/>
    <cellStyle name="常规 2 2 3 2 7" xfId="1632"/>
    <cellStyle name="常规 2 2 3 3" xfId="1633"/>
    <cellStyle name="常规 2 2 3 3 2" xfId="1634"/>
    <cellStyle name="常规 2 2 3 3 2 2" xfId="1635"/>
    <cellStyle name="常规 2 2 3 3 3" xfId="1636"/>
    <cellStyle name="常规 2 2 3 4" xfId="1637"/>
    <cellStyle name="常规 2 2 3 4 2" xfId="1638"/>
    <cellStyle name="常规 2 2 3 5" xfId="1639"/>
    <cellStyle name="常规 2 2 3 6" xfId="1640"/>
    <cellStyle name="常规 2 2 3 7" xfId="1641"/>
    <cellStyle name="常规 2 2 3 8" xfId="1642"/>
    <cellStyle name="常规 2 2 4" xfId="1643"/>
    <cellStyle name="常规 2 2 4 2" xfId="1644"/>
    <cellStyle name="常规 2 2 4 2 2" xfId="1645"/>
    <cellStyle name="常规 2 2 4 2 2 2" xfId="1646"/>
    <cellStyle name="常规 2 2 4 2 3" xfId="1647"/>
    <cellStyle name="常规 2 2 4 3" xfId="1648"/>
    <cellStyle name="常规 2 2 4 3 2" xfId="1649"/>
    <cellStyle name="常规 2 2 4 4" xfId="1650"/>
    <cellStyle name="常规 2 2 4 5" xfId="1651"/>
    <cellStyle name="常规 2 2 4 6" xfId="1652"/>
    <cellStyle name="常规 2 2 4 7" xfId="1653"/>
    <cellStyle name="常规 2 2 5" xfId="1654"/>
    <cellStyle name="常规 2 3" xfId="1655"/>
    <cellStyle name="常规 2 3 2" xfId="1656"/>
    <cellStyle name="常规 2 3 2 2" xfId="1657"/>
    <cellStyle name="常规 2 3 2 2 2" xfId="1658"/>
    <cellStyle name="常规 2 3 2 2 2 2" xfId="1659"/>
    <cellStyle name="常规 2 3 2 2 3" xfId="1660"/>
    <cellStyle name="常规 2 3 2 2 4" xfId="1661"/>
    <cellStyle name="常规 2 3 2 2 5" xfId="1662"/>
    <cellStyle name="常规 2 3 2 2 6" xfId="1663"/>
    <cellStyle name="常规 2 3 2 3" xfId="1664"/>
    <cellStyle name="常规 2 3 2 3 2" xfId="1665"/>
    <cellStyle name="常规 2 3 2 4" xfId="1666"/>
    <cellStyle name="常规 2 3 2 5" xfId="1667"/>
    <cellStyle name="常规 2 3 2 6" xfId="1668"/>
    <cellStyle name="常规 2 3 2 7" xfId="1669"/>
    <cellStyle name="常规 2 3 3" xfId="1670"/>
    <cellStyle name="常规 2 3 3 2" xfId="1671"/>
    <cellStyle name="常规 2 3 3 2 2" xfId="1672"/>
    <cellStyle name="常规 2 3 3 3" xfId="1673"/>
    <cellStyle name="常规 2 3 3 4" xfId="1674"/>
    <cellStyle name="常规 2 3 3 5" xfId="1675"/>
    <cellStyle name="常规 2 3 3 6" xfId="1676"/>
    <cellStyle name="常规 2 3 4" xfId="1677"/>
    <cellStyle name="常规 2 4" xfId="1678"/>
    <cellStyle name="常规 2 4 10" xfId="1679"/>
    <cellStyle name="常规 2 4 2" xfId="1680"/>
    <cellStyle name="常规 2 4 2 2" xfId="1681"/>
    <cellStyle name="常规 2 4 2 2 2" xfId="1682"/>
    <cellStyle name="常规 2 4 2 2 2 2" xfId="1683"/>
    <cellStyle name="常规 2 4 2 2 3" xfId="1684"/>
    <cellStyle name="常规 2 4 2 2 4" xfId="1685"/>
    <cellStyle name="常规 2 4 2 2 5" xfId="1686"/>
    <cellStyle name="常规 2 4 2 2 6" xfId="1687"/>
    <cellStyle name="常规 2 4 2 3" xfId="1688"/>
    <cellStyle name="常规 2 4 2 3 2" xfId="1689"/>
    <cellStyle name="常规 2 4 2 4" xfId="1690"/>
    <cellStyle name="常规 2 4 2 5" xfId="1691"/>
    <cellStyle name="常规 2 4 2 6" xfId="1692"/>
    <cellStyle name="常规 2 4 2 7" xfId="1693"/>
    <cellStyle name="常规 2 4 3" xfId="1694"/>
    <cellStyle name="常规 2 4 3 2" xfId="1695"/>
    <cellStyle name="常规 2 4 3 2 2" xfId="1696"/>
    <cellStyle name="常规 2 4 3 2 2 2" xfId="1697"/>
    <cellStyle name="常规 2 4 3 2 3" xfId="1698"/>
    <cellStyle name="常规 2 4 3 2 4" xfId="1699"/>
    <cellStyle name="常规 2 4 3 2 5" xfId="1700"/>
    <cellStyle name="常规 2 4 3 2 6" xfId="1701"/>
    <cellStyle name="常规 2 4 3 3" xfId="1702"/>
    <cellStyle name="常规 2 4 3 3 2" xfId="1703"/>
    <cellStyle name="常规 2 4 3 4" xfId="1704"/>
    <cellStyle name="常规 2 4 3 5" xfId="1705"/>
    <cellStyle name="常规 2 4 3 6" xfId="1706"/>
    <cellStyle name="常规 2 4 3 7" xfId="1707"/>
    <cellStyle name="常规 2 4 4" xfId="1708"/>
    <cellStyle name="常规 2 4 4 2" xfId="1709"/>
    <cellStyle name="常规 2 4 4 2 2" xfId="1710"/>
    <cellStyle name="常规 2 4 4 2 2 2" xfId="1711"/>
    <cellStyle name="常规 2 4 4 2 3" xfId="1712"/>
    <cellStyle name="常规 2 4 4 2 4" xfId="1713"/>
    <cellStyle name="常规 2 4 4 2 5" xfId="1714"/>
    <cellStyle name="常规 2 4 4 2 6" xfId="1715"/>
    <cellStyle name="常规 2 4 4 3" xfId="1716"/>
    <cellStyle name="常规 2 4 4 3 2" xfId="1717"/>
    <cellStyle name="常规 2 4 4 4" xfId="1718"/>
    <cellStyle name="常规 2 4 4 5" xfId="1719"/>
    <cellStyle name="常规 2 4 4 6" xfId="1720"/>
    <cellStyle name="常规 2 4 4 7" xfId="1721"/>
    <cellStyle name="常规 2 4 5" xfId="1722"/>
    <cellStyle name="常规 2 4 5 2" xfId="1723"/>
    <cellStyle name="常规 2 4 5 2 2" xfId="1724"/>
    <cellStyle name="常规 2 4 5 3" xfId="1725"/>
    <cellStyle name="常规 2 4 5 4" xfId="1726"/>
    <cellStyle name="常规 2 4 5 5" xfId="1727"/>
    <cellStyle name="常规 2 4 5 6" xfId="1728"/>
    <cellStyle name="常规 2 4 6" xfId="1729"/>
    <cellStyle name="常规 2 4 6 2" xfId="1730"/>
    <cellStyle name="常规 2 4 7" xfId="1731"/>
    <cellStyle name="常规 2 4 8" xfId="1732"/>
    <cellStyle name="常规 2 4 9" xfId="1733"/>
    <cellStyle name="常规 2 5" xfId="1734"/>
    <cellStyle name="常规 2 5 2" xfId="1735"/>
    <cellStyle name="常规 2 5 2 2" xfId="1736"/>
    <cellStyle name="常规 2 5 2 2 2" xfId="1737"/>
    <cellStyle name="常规 2 5 2 3" xfId="1738"/>
    <cellStyle name="常规 2 5 2 4" xfId="1739"/>
    <cellStyle name="常规 2 5 2 5" xfId="1740"/>
    <cellStyle name="常规 2 5 2 6" xfId="1741"/>
    <cellStyle name="常规 2 5 3" xfId="1742"/>
    <cellStyle name="常规 2 5 3 2" xfId="1743"/>
    <cellStyle name="常规 2 5 4" xfId="1744"/>
    <cellStyle name="常规 2 5 5" xfId="1745"/>
    <cellStyle name="常规 2 5 6" xfId="1746"/>
    <cellStyle name="常规 2 5 7" xfId="1747"/>
    <cellStyle name="常规 2 6" xfId="1748"/>
    <cellStyle name="常规 2 6 2" xfId="1749"/>
    <cellStyle name="常规 2 6 2 2" xfId="1750"/>
    <cellStyle name="常规 2 6 2 2 2" xfId="1751"/>
    <cellStyle name="常规 2 6 2 3" xfId="1752"/>
    <cellStyle name="常规 2 6 2 4" xfId="1753"/>
    <cellStyle name="常规 2 6 2 5" xfId="1754"/>
    <cellStyle name="常规 2 6 2 6" xfId="1755"/>
    <cellStyle name="常规 2 6 3" xfId="1756"/>
    <cellStyle name="常规 2 6 3 2" xfId="1757"/>
    <cellStyle name="常规 2 6 4" xfId="1758"/>
    <cellStyle name="常规 2 6 5" xfId="1759"/>
    <cellStyle name="常规 2 6 6" xfId="1760"/>
    <cellStyle name="常规 2 6 7" xfId="1761"/>
    <cellStyle name="常规 2 7" xfId="1762"/>
    <cellStyle name="常规 2 7 2" xfId="1763"/>
    <cellStyle name="常规 2 7 2 2" xfId="1764"/>
    <cellStyle name="常规 2 7 2 2 2" xfId="1765"/>
    <cellStyle name="常规 2 7 2 3" xfId="1766"/>
    <cellStyle name="常规 2 7 2 4" xfId="1767"/>
    <cellStyle name="常规 2 7 2 5" xfId="1768"/>
    <cellStyle name="常规 2 7 2 6" xfId="1769"/>
    <cellStyle name="常规 2 7 3" xfId="1770"/>
    <cellStyle name="常规 2 7 3 2" xfId="1771"/>
    <cellStyle name="常规 2 7 4" xfId="1772"/>
    <cellStyle name="常规 2 7 5" xfId="1773"/>
    <cellStyle name="常规 2 7 6" xfId="1774"/>
    <cellStyle name="常规 2 7 7" xfId="1775"/>
    <cellStyle name="常规 2 8" xfId="1776"/>
    <cellStyle name="常规 2 8 2" xfId="1777"/>
    <cellStyle name="常规 2 8 2 2" xfId="1778"/>
    <cellStyle name="常规 2 8 3" xfId="1779"/>
    <cellStyle name="常规 2 8 4" xfId="1780"/>
    <cellStyle name="常规 2 8 5" xfId="1781"/>
    <cellStyle name="常规 2 8 6" xfId="1782"/>
    <cellStyle name="常规 2 9" xfId="1783"/>
    <cellStyle name="常规 2 9 2" xfId="1784"/>
    <cellStyle name="常规 2 9 3" xfId="1785"/>
    <cellStyle name="常规 2 9 4" xfId="1786"/>
    <cellStyle name="常规 2 9 5" xfId="1787"/>
    <cellStyle name="常规 3" xfId="1788"/>
    <cellStyle name="常规 3 2" xfId="1789"/>
    <cellStyle name="常规 3 2 10" xfId="1790"/>
    <cellStyle name="常规 3 2 11" xfId="1791"/>
    <cellStyle name="常规 3 2 2" xfId="1792"/>
    <cellStyle name="常规 3 2 2 2" xfId="1793"/>
    <cellStyle name="常规 3 2 2 2 2" xfId="1794"/>
    <cellStyle name="常规 3 2 2 2 2 2" xfId="1795"/>
    <cellStyle name="常规 3 2 2 2 2 2 2" xfId="1796"/>
    <cellStyle name="常规 3 2 2 2 2 3" xfId="1797"/>
    <cellStyle name="常规 3 2 2 2 3" xfId="1798"/>
    <cellStyle name="常规 3 2 2 2 3 2" xfId="1799"/>
    <cellStyle name="常规 3 2 2 2 4" xfId="1800"/>
    <cellStyle name="常规 3 2 2 2 5" xfId="1801"/>
    <cellStyle name="常规 3 2 2 2 6" xfId="1802"/>
    <cellStyle name="常规 3 2 2 2 7" xfId="1803"/>
    <cellStyle name="常规 3 2 2 3" xfId="1804"/>
    <cellStyle name="常规 3 2 2 3 2" xfId="1805"/>
    <cellStyle name="常规 3 2 2 3 2 2" xfId="1806"/>
    <cellStyle name="常规 3 2 2 3 3" xfId="1807"/>
    <cellStyle name="常规 3 2 2 4" xfId="1808"/>
    <cellStyle name="常规 3 2 2 4 2" xfId="1809"/>
    <cellStyle name="常规 3 2 2 5" xfId="1810"/>
    <cellStyle name="常规 3 2 2 6" xfId="1811"/>
    <cellStyle name="常规 3 2 2 7" xfId="1812"/>
    <cellStyle name="常规 3 2 2 8" xfId="1813"/>
    <cellStyle name="常规 3 2 3" xfId="1814"/>
    <cellStyle name="常规 3 2 3 2" xfId="1815"/>
    <cellStyle name="常规 3 2 3 2 2" xfId="1816"/>
    <cellStyle name="常规 3 2 3 2 2 2" xfId="1817"/>
    <cellStyle name="常规 3 2 3 2 2 2 2" xfId="1818"/>
    <cellStyle name="常规 3 2 3 2 2 3" xfId="1819"/>
    <cellStyle name="常规 3 2 3 2 3" xfId="1820"/>
    <cellStyle name="常规 3 2 3 2 3 2" xfId="1821"/>
    <cellStyle name="常规 3 2 3 2 4" xfId="1822"/>
    <cellStyle name="常规 3 2 3 2 5" xfId="1823"/>
    <cellStyle name="常规 3 2 3 2 6" xfId="1824"/>
    <cellStyle name="常规 3 2 3 2 7" xfId="1825"/>
    <cellStyle name="常规 3 2 3 3" xfId="1826"/>
    <cellStyle name="常规 3 2 3 3 2" xfId="1827"/>
    <cellStyle name="常规 3 2 3 3 2 2" xfId="1828"/>
    <cellStyle name="常规 3 2 3 3 3" xfId="1829"/>
    <cellStyle name="常规 3 2 3 4" xfId="1830"/>
    <cellStyle name="常规 3 2 3 4 2" xfId="1831"/>
    <cellStyle name="常规 3 2 3 5" xfId="1832"/>
    <cellStyle name="常规 3 2 3 6" xfId="1833"/>
    <cellStyle name="常规 3 2 3 7" xfId="1834"/>
    <cellStyle name="常规 3 2 3 8" xfId="1835"/>
    <cellStyle name="常规 3 2 4" xfId="1836"/>
    <cellStyle name="常规 3 2 4 2" xfId="1837"/>
    <cellStyle name="常规 3 2 4 2 2" xfId="1838"/>
    <cellStyle name="常规 3 2 4 2 2 2" xfId="1839"/>
    <cellStyle name="常规 3 2 4 2 2 2 2" xfId="1840"/>
    <cellStyle name="常规 3 2 4 2 2 3" xfId="1841"/>
    <cellStyle name="常规 3 2 4 2 3" xfId="1842"/>
    <cellStyle name="常规 3 2 4 2 3 2" xfId="1843"/>
    <cellStyle name="常规 3 2 4 2 4" xfId="1844"/>
    <cellStyle name="常规 3 2 4 2 5" xfId="1845"/>
    <cellStyle name="常规 3 2 4 2 6" xfId="1846"/>
    <cellStyle name="常规 3 2 4 2 7" xfId="1847"/>
    <cellStyle name="常规 3 2 4 3" xfId="1848"/>
    <cellStyle name="常规 3 2 4 3 2" xfId="1849"/>
    <cellStyle name="常规 3 2 4 3 2 2" xfId="1850"/>
    <cellStyle name="常规 3 2 4 3 3" xfId="1851"/>
    <cellStyle name="常规 3 2 4 4" xfId="1852"/>
    <cellStyle name="常规 3 2 4 4 2" xfId="1853"/>
    <cellStyle name="常规 3 2 4 5" xfId="1854"/>
    <cellStyle name="常规 3 2 4 6" xfId="1855"/>
    <cellStyle name="常规 3 2 4 7" xfId="1856"/>
    <cellStyle name="常规 3 2 4 8" xfId="1857"/>
    <cellStyle name="常规 3 2 5" xfId="1858"/>
    <cellStyle name="常规 3 2 5 2" xfId="1859"/>
    <cellStyle name="常规 3 2 5 2 2" xfId="1860"/>
    <cellStyle name="常规 3 2 5 2 2 2" xfId="1861"/>
    <cellStyle name="常规 3 2 5 2 3" xfId="1862"/>
    <cellStyle name="常规 3 2 5 3" xfId="1863"/>
    <cellStyle name="常规 3 2 5 3 2" xfId="1864"/>
    <cellStyle name="常规 3 2 5 4" xfId="1865"/>
    <cellStyle name="常规 3 2 5 5" xfId="1866"/>
    <cellStyle name="常规 3 2 5 6" xfId="1867"/>
    <cellStyle name="常规 3 2 5 7" xfId="1868"/>
    <cellStyle name="常规 3 2 6" xfId="1869"/>
    <cellStyle name="常规 3 2 6 2" xfId="1870"/>
    <cellStyle name="常规 3 2 6 2 2" xfId="1871"/>
    <cellStyle name="常规 3 2 6 3" xfId="1872"/>
    <cellStyle name="常规 3 2 7" xfId="1873"/>
    <cellStyle name="常规 3 2 7 2" xfId="1874"/>
    <cellStyle name="常规 3 2 8" xfId="1875"/>
    <cellStyle name="常规 3 2 9" xfId="1876"/>
    <cellStyle name="常规 3 3" xfId="1877"/>
    <cellStyle name="常规 3 3 2" xfId="1878"/>
    <cellStyle name="常规 3 3 2 2" xfId="1879"/>
    <cellStyle name="常规 3 3 2 2 2" xfId="1880"/>
    <cellStyle name="常规 3 3 2 2 2 2" xfId="1881"/>
    <cellStyle name="常规 3 3 2 2 3" xfId="1882"/>
    <cellStyle name="常规 3 3 2 3" xfId="1883"/>
    <cellStyle name="常规 3 3 2 3 2" xfId="1884"/>
    <cellStyle name="常规 3 3 2 4" xfId="1885"/>
    <cellStyle name="常规 3 3 2 5" xfId="1886"/>
    <cellStyle name="常规 3 3 2 6" xfId="1887"/>
    <cellStyle name="常规 3 3 2 7" xfId="1888"/>
    <cellStyle name="常规 3 3 3" xfId="1889"/>
    <cellStyle name="常规 3 3 3 2" xfId="1890"/>
    <cellStyle name="常规 3 3 3 2 2" xfId="1891"/>
    <cellStyle name="常规 3 3 3 3" xfId="1892"/>
    <cellStyle name="常规 3 3 4" xfId="1893"/>
    <cellStyle name="常规 3 3 5" xfId="1894"/>
    <cellStyle name="常规 3 3 6" xfId="1895"/>
    <cellStyle name="常规 3 3 7" xfId="1896"/>
    <cellStyle name="常规 3 4" xfId="1897"/>
    <cellStyle name="常规 3 4 2" xfId="1898"/>
    <cellStyle name="常规 3 4 2 2" xfId="1899"/>
    <cellStyle name="常规 3 4 2 2 2" xfId="1900"/>
    <cellStyle name="常规 3 4 2 2 2 2" xfId="1901"/>
    <cellStyle name="常规 3 4 2 2 3" xfId="1902"/>
    <cellStyle name="常规 3 4 2 3" xfId="1903"/>
    <cellStyle name="常规 3 4 2 3 2" xfId="1904"/>
    <cellStyle name="常规 3 4 2 4" xfId="1905"/>
    <cellStyle name="常规 3 4 2 5" xfId="1906"/>
    <cellStyle name="常规 3 4 2 6" xfId="1907"/>
    <cellStyle name="常规 3 4 2 7" xfId="1908"/>
    <cellStyle name="常规 3 4 3" xfId="1909"/>
    <cellStyle name="常规 3 4 3 2" xfId="1910"/>
    <cellStyle name="常规 3 4 3 2 2" xfId="1911"/>
    <cellStyle name="常规 3 4 3 3" xfId="1912"/>
    <cellStyle name="常规 3 4 4" xfId="1913"/>
    <cellStyle name="常规 3 4 4 2" xfId="1914"/>
    <cellStyle name="常规 3 4 5" xfId="1915"/>
    <cellStyle name="常规 3 4 6" xfId="1916"/>
    <cellStyle name="常规 3 4 7" xfId="1917"/>
    <cellStyle name="常规 3 4 8" xfId="1918"/>
    <cellStyle name="常规 3 5" xfId="1919"/>
    <cellStyle name="常规 3 5 2" xfId="1920"/>
    <cellStyle name="常规 3 5 2 2" xfId="1921"/>
    <cellStyle name="常规 3 5 2 2 2" xfId="1922"/>
    <cellStyle name="常规 3 5 2 3" xfId="1923"/>
    <cellStyle name="常规 3 5 3" xfId="1924"/>
    <cellStyle name="常规 3 5 3 2" xfId="1925"/>
    <cellStyle name="常规 3 5 4" xfId="1926"/>
    <cellStyle name="常规 3 5 5" xfId="1927"/>
    <cellStyle name="常规 3 5 6" xfId="1928"/>
    <cellStyle name="常规 3 5 7" xfId="1929"/>
    <cellStyle name="常规 3 6" xfId="1930"/>
    <cellStyle name="常规 4" xfId="1931"/>
    <cellStyle name="常规 4 10" xfId="1932"/>
    <cellStyle name="常规 4 11" xfId="1933"/>
    <cellStyle name="常规 4 12" xfId="1934"/>
    <cellStyle name="常规 4 2" xfId="1935"/>
    <cellStyle name="常规 4 2 2" xfId="1936"/>
    <cellStyle name="常规 4 2 2 2" xfId="1937"/>
    <cellStyle name="常规 4 2 3" xfId="1938"/>
    <cellStyle name="常规 4 2 3 2" xfId="1939"/>
    <cellStyle name="常规 4 2 4" xfId="1940"/>
    <cellStyle name="常规 4 2 4 2" xfId="1941"/>
    <cellStyle name="常规 4 2 5" xfId="1942"/>
    <cellStyle name="常规 4 2 6" xfId="1943"/>
    <cellStyle name="常规 4 2 6 2" xfId="1944"/>
    <cellStyle name="常规 4 2 7" xfId="1945"/>
    <cellStyle name="常规 4 2 7 2" xfId="1946"/>
    <cellStyle name="常规 4 2 8" xfId="1947"/>
    <cellStyle name="常规 4 3" xfId="1948"/>
    <cellStyle name="常规 4 3 2" xfId="1949"/>
    <cellStyle name="常规 4 3 2 2" xfId="1950"/>
    <cellStyle name="常规 4 3 2 2 2" xfId="1951"/>
    <cellStyle name="常规 4 3 2 2 2 2" xfId="1952"/>
    <cellStyle name="常规 4 3 2 2 3" xfId="1953"/>
    <cellStyle name="常规 4 3 2 3" xfId="1954"/>
    <cellStyle name="常规 4 3 2 3 2" xfId="1955"/>
    <cellStyle name="常规 4 3 2 4" xfId="1956"/>
    <cellStyle name="常规 4 3 2 5" xfId="1957"/>
    <cellStyle name="常规 4 3 2 6" xfId="1958"/>
    <cellStyle name="常规 4 3 2 7" xfId="1959"/>
    <cellStyle name="常规 4 3 3" xfId="1960"/>
    <cellStyle name="常规 4 3 3 2" xfId="1961"/>
    <cellStyle name="常规 4 3 3 2 2" xfId="1962"/>
    <cellStyle name="常规 4 3 3 3" xfId="1963"/>
    <cellStyle name="常规 4 3 4" xfId="1964"/>
    <cellStyle name="常规 4 3 4 2" xfId="1965"/>
    <cellStyle name="常规 4 3 5" xfId="1966"/>
    <cellStyle name="常规 4 3 6" xfId="1967"/>
    <cellStyle name="常规 4 3 7" xfId="1968"/>
    <cellStyle name="常规 4 3 8" xfId="1969"/>
    <cellStyle name="常规 4 4" xfId="1970"/>
    <cellStyle name="常规 4 4 2" xfId="1971"/>
    <cellStyle name="常规 4 4 2 2" xfId="1972"/>
    <cellStyle name="常规 4 4 2 2 2" xfId="1973"/>
    <cellStyle name="常规 4 4 2 2 2 2" xfId="1974"/>
    <cellStyle name="常规 4 4 2 2 3" xfId="1975"/>
    <cellStyle name="常规 4 4 2 3" xfId="1976"/>
    <cellStyle name="常规 4 4 2 3 2" xfId="1977"/>
    <cellStyle name="常规 4 4 2 4" xfId="1978"/>
    <cellStyle name="常规 4 4 2 5" xfId="1979"/>
    <cellStyle name="常规 4 4 2 6" xfId="1980"/>
    <cellStyle name="常规 4 4 2 7" xfId="1981"/>
    <cellStyle name="常规 4 4 3" xfId="1982"/>
    <cellStyle name="常规 4 4 3 2" xfId="1983"/>
    <cellStyle name="常规 4 4 3 2 2" xfId="1984"/>
    <cellStyle name="常规 4 4 3 3" xfId="1985"/>
    <cellStyle name="常规 4 4 4" xfId="1986"/>
    <cellStyle name="常规 4 4 4 2" xfId="1987"/>
    <cellStyle name="常规 4 4 5" xfId="1988"/>
    <cellStyle name="常规 4 4 6" xfId="1989"/>
    <cellStyle name="常规 4 4 7" xfId="1990"/>
    <cellStyle name="常规 4 4 8" xfId="1991"/>
    <cellStyle name="常规 4 5" xfId="1992"/>
    <cellStyle name="常规 4 5 2" xfId="1993"/>
    <cellStyle name="常规 4 5 2 2" xfId="1994"/>
    <cellStyle name="常规 4 5 2 2 2" xfId="1995"/>
    <cellStyle name="常规 4 5 2 2 2 2" xfId="1996"/>
    <cellStyle name="常规 4 5 2 2 3" xfId="1997"/>
    <cellStyle name="常规 4 5 2 3" xfId="1998"/>
    <cellStyle name="常规 4 5 2 3 2" xfId="1999"/>
    <cellStyle name="常规 4 5 2 4" xfId="2000"/>
    <cellStyle name="常规 4 5 2 5" xfId="2001"/>
    <cellStyle name="常规 4 5 2 6" xfId="2002"/>
    <cellStyle name="常规 4 5 2 7" xfId="2003"/>
    <cellStyle name="常规 4 5 3" xfId="2004"/>
    <cellStyle name="常规 4 5 3 2" xfId="2005"/>
    <cellStyle name="常规 4 5 3 2 2" xfId="2006"/>
    <cellStyle name="常规 4 5 3 3" xfId="2007"/>
    <cellStyle name="常规 4 5 4" xfId="2008"/>
    <cellStyle name="常规 4 5 4 2" xfId="2009"/>
    <cellStyle name="常规 4 5 5" xfId="2010"/>
    <cellStyle name="常规 4 5 6" xfId="2011"/>
    <cellStyle name="常规 4 5 7" xfId="2012"/>
    <cellStyle name="常规 4 5 8" xfId="2013"/>
    <cellStyle name="常规 4 6" xfId="2014"/>
    <cellStyle name="常规 4 6 2" xfId="2015"/>
    <cellStyle name="常规 4 6 2 2" xfId="2016"/>
    <cellStyle name="常规 4 6 2 2 2" xfId="2017"/>
    <cellStyle name="常规 4 6 2 3" xfId="2018"/>
    <cellStyle name="常规 4 6 3" xfId="2019"/>
    <cellStyle name="常规 4 6 3 2" xfId="2020"/>
    <cellStyle name="常规 4 6 4" xfId="2021"/>
    <cellStyle name="常规 4 6 5" xfId="2022"/>
    <cellStyle name="常规 4 6 6" xfId="2023"/>
    <cellStyle name="常规 4 6 7" xfId="2024"/>
    <cellStyle name="常规 4 7" xfId="2025"/>
    <cellStyle name="常规 4 7 2" xfId="2026"/>
    <cellStyle name="常规 4 7 2 2" xfId="2027"/>
    <cellStyle name="常规 4 7 3" xfId="2028"/>
    <cellStyle name="常规 4 8" xfId="2029"/>
    <cellStyle name="常规 4 8 2" xfId="2030"/>
    <cellStyle name="常规 4 9" xfId="2031"/>
    <cellStyle name="常规 5" xfId="2032"/>
    <cellStyle name="常规 5 10" xfId="2033"/>
    <cellStyle name="常规 5 11" xfId="2034"/>
    <cellStyle name="常规 5 2" xfId="2035"/>
    <cellStyle name="常规 5 2 2" xfId="2036"/>
    <cellStyle name="常规 5 2 2 2" xfId="2037"/>
    <cellStyle name="常规 5 2 2 2 2" xfId="2038"/>
    <cellStyle name="常规 5 2 2 3" xfId="2039"/>
    <cellStyle name="常规 5 2 2 4" xfId="2040"/>
    <cellStyle name="常规 5 2 2 5" xfId="2041"/>
    <cellStyle name="常规 5 2 2 6" xfId="2042"/>
    <cellStyle name="常规 5 2 3" xfId="2043"/>
    <cellStyle name="常规 5 2 3 2" xfId="2044"/>
    <cellStyle name="常规 5 2 4" xfId="2045"/>
    <cellStyle name="常规 5 2 5" xfId="2046"/>
    <cellStyle name="常规 5 2 6" xfId="2047"/>
    <cellStyle name="常规 5 2 7" xfId="2048"/>
    <cellStyle name="常规 5 3" xfId="2049"/>
    <cellStyle name="常规 5 3 2" xfId="2050"/>
    <cellStyle name="常规 5 3 2 2" xfId="2051"/>
    <cellStyle name="常规 5 3 2 2 2" xfId="2052"/>
    <cellStyle name="常规 5 3 2 3" xfId="2053"/>
    <cellStyle name="常规 5 3 2 4" xfId="2054"/>
    <cellStyle name="常规 5 3 2 5" xfId="2055"/>
    <cellStyle name="常规 5 3 2 6" xfId="2056"/>
    <cellStyle name="常规 5 3 3" xfId="2057"/>
    <cellStyle name="常规 5 3 3 2" xfId="2058"/>
    <cellStyle name="常规 5 3 4" xfId="2059"/>
    <cellStyle name="常规 5 3 5" xfId="2060"/>
    <cellStyle name="常规 5 3 6" xfId="2061"/>
    <cellStyle name="常规 5 3 7" xfId="2062"/>
    <cellStyle name="常规 5 4" xfId="2063"/>
    <cellStyle name="常规 5 4 2" xfId="2064"/>
    <cellStyle name="常规 5 4 2 2" xfId="2065"/>
    <cellStyle name="常规 5 4 2 2 2" xfId="2066"/>
    <cellStyle name="常规 5 4 2 3" xfId="2067"/>
    <cellStyle name="常规 5 4 2 4" xfId="2068"/>
    <cellStyle name="常规 5 4 2 5" xfId="2069"/>
    <cellStyle name="常规 5 4 2 6" xfId="2070"/>
    <cellStyle name="常规 5 4 3" xfId="2071"/>
    <cellStyle name="常规 5 4 3 2" xfId="2072"/>
    <cellStyle name="常规 5 4 4" xfId="2073"/>
    <cellStyle name="常规 5 4 5" xfId="2074"/>
    <cellStyle name="常规 5 4 6" xfId="2075"/>
    <cellStyle name="常规 5 4 7" xfId="2076"/>
    <cellStyle name="常规 5 5" xfId="2077"/>
    <cellStyle name="常规 5 5 2" xfId="2078"/>
    <cellStyle name="常规 5 5 2 2" xfId="2079"/>
    <cellStyle name="常规 5 5 3" xfId="2080"/>
    <cellStyle name="常规 5 5 4" xfId="2081"/>
    <cellStyle name="常规 5 5 5" xfId="2082"/>
    <cellStyle name="常规 5 5 6" xfId="2083"/>
    <cellStyle name="常规 5 6" xfId="2084"/>
    <cellStyle name="常规 5 6 2" xfId="2085"/>
    <cellStyle name="常规 5 6 3" xfId="2086"/>
    <cellStyle name="常规 5 6 4" xfId="2087"/>
    <cellStyle name="常规 5 6 5" xfId="2088"/>
    <cellStyle name="常规 5 7" xfId="2089"/>
    <cellStyle name="常规 5 7 2" xfId="2090"/>
    <cellStyle name="常规 5 8" xfId="2091"/>
    <cellStyle name="常规 5 9" xfId="2092"/>
    <cellStyle name="常规 6" xfId="2093"/>
    <cellStyle name="常规 6 2" xfId="2094"/>
    <cellStyle name="常规 6 2 2" xfId="2095"/>
    <cellStyle name="常规 6 2 2 2" xfId="2096"/>
    <cellStyle name="常规 6 2 2 2 2" xfId="2097"/>
    <cellStyle name="常规 6 2 2 3" xfId="2098"/>
    <cellStyle name="常规 6 2 2 4" xfId="2099"/>
    <cellStyle name="常规 6 2 2 5" xfId="2100"/>
    <cellStyle name="常规 6 2 2 6" xfId="2101"/>
    <cellStyle name="常规 6 2 3" xfId="2102"/>
    <cellStyle name="常规 6 2 3 2" xfId="2103"/>
    <cellStyle name="常规 6 2 4" xfId="2104"/>
    <cellStyle name="常规 6 2 5" xfId="2105"/>
    <cellStyle name="常规 6 2 6" xfId="2106"/>
    <cellStyle name="常规 6 2 7" xfId="2107"/>
    <cellStyle name="常规 6 3" xfId="2108"/>
    <cellStyle name="常规 6 3 2" xfId="2109"/>
    <cellStyle name="常规 6 3 2 2" xfId="2110"/>
    <cellStyle name="常规 6 3 3" xfId="2111"/>
    <cellStyle name="常规 6 3 4" xfId="2112"/>
    <cellStyle name="常规 6 3 5" xfId="2113"/>
    <cellStyle name="常规 6 3 6" xfId="2114"/>
    <cellStyle name="常规 6 4" xfId="2115"/>
    <cellStyle name="常规 7" xfId="2116"/>
    <cellStyle name="常规 7 10" xfId="2117"/>
    <cellStyle name="常规 7 2" xfId="2118"/>
    <cellStyle name="常规 7 2 2" xfId="2119"/>
    <cellStyle name="常规 7 2 2 2" xfId="2120"/>
    <cellStyle name="常规 7 2 2 2 2" xfId="2121"/>
    <cellStyle name="常规 7 2 2 3" xfId="2122"/>
    <cellStyle name="常规 7 2 2 4" xfId="2123"/>
    <cellStyle name="常规 7 2 2 5" xfId="2124"/>
    <cellStyle name="常规 7 2 2 6" xfId="2125"/>
    <cellStyle name="常规 7 2 3" xfId="2126"/>
    <cellStyle name="常规 7 2 3 2" xfId="2127"/>
    <cellStyle name="常规 7 2 4" xfId="2128"/>
    <cellStyle name="常规 7 2 5" xfId="2129"/>
    <cellStyle name="常规 7 2 6" xfId="2130"/>
    <cellStyle name="常规 7 2 7" xfId="2131"/>
    <cellStyle name="常规 7 3" xfId="2132"/>
    <cellStyle name="常规 7 3 2" xfId="2133"/>
    <cellStyle name="常规 7 3 2 2" xfId="2134"/>
    <cellStyle name="常规 7 3 2 2 2" xfId="2135"/>
    <cellStyle name="常规 7 3 2 3" xfId="2136"/>
    <cellStyle name="常规 7 3 2 4" xfId="2137"/>
    <cellStyle name="常规 7 3 2 5" xfId="2138"/>
    <cellStyle name="常规 7 3 2 6" xfId="2139"/>
    <cellStyle name="常规 7 3 3" xfId="2140"/>
    <cellStyle name="常规 7 3 3 2" xfId="2141"/>
    <cellStyle name="常规 7 3 4" xfId="2142"/>
    <cellStyle name="常规 7 3 5" xfId="2143"/>
    <cellStyle name="常规 7 3 6" xfId="2144"/>
    <cellStyle name="常规 7 3 7" xfId="2145"/>
    <cellStyle name="常规 7 4" xfId="2146"/>
    <cellStyle name="常规 7 4 2" xfId="2147"/>
    <cellStyle name="常规 7 4 2 2" xfId="2148"/>
    <cellStyle name="常规 7 4 2 2 2" xfId="2149"/>
    <cellStyle name="常规 7 4 2 3" xfId="2150"/>
    <cellStyle name="常规 7 4 2 4" xfId="2151"/>
    <cellStyle name="常规 7 4 2 5" xfId="2152"/>
    <cellStyle name="常规 7 4 2 6" xfId="2153"/>
    <cellStyle name="常规 7 4 3" xfId="2154"/>
    <cellStyle name="常规 7 4 3 2" xfId="2155"/>
    <cellStyle name="常规 7 4 4" xfId="2156"/>
    <cellStyle name="常规 7 4 5" xfId="2157"/>
    <cellStyle name="常规 7 4 6" xfId="2158"/>
    <cellStyle name="常规 7 4 7" xfId="2159"/>
    <cellStyle name="常规 7 5" xfId="2160"/>
    <cellStyle name="常规 7 5 2" xfId="2161"/>
    <cellStyle name="常规 7 5 2 2" xfId="2162"/>
    <cellStyle name="常规 7 5 3" xfId="2163"/>
    <cellStyle name="常规 7 5 4" xfId="2164"/>
    <cellStyle name="常规 7 5 5" xfId="2165"/>
    <cellStyle name="常规 7 5 6" xfId="2166"/>
    <cellStyle name="常规 7 6" xfId="2167"/>
    <cellStyle name="常规 7 6 2" xfId="2168"/>
    <cellStyle name="常规 7 7" xfId="2169"/>
    <cellStyle name="常规 7 8" xfId="2170"/>
    <cellStyle name="常规 7 9" xfId="2171"/>
    <cellStyle name="常规 8" xfId="2172"/>
    <cellStyle name="常规 9" xfId="2173"/>
    <cellStyle name="好" xfId="2174"/>
    <cellStyle name="好 2" xfId="2175"/>
    <cellStyle name="好 2 2" xfId="2176"/>
    <cellStyle name="好 2 2 2" xfId="2177"/>
    <cellStyle name="好 2 2 2 2" xfId="2178"/>
    <cellStyle name="好 2 2 3" xfId="2179"/>
    <cellStyle name="好 2 2 4" xfId="2180"/>
    <cellStyle name="好 2 2 5" xfId="2181"/>
    <cellStyle name="好 2 2 6" xfId="2182"/>
    <cellStyle name="好 2 3" xfId="2183"/>
    <cellStyle name="好 2 3 2" xfId="2184"/>
    <cellStyle name="好 2 4" xfId="2185"/>
    <cellStyle name="好 2 5" xfId="2186"/>
    <cellStyle name="好 2 6" xfId="2187"/>
    <cellStyle name="好 2 7" xfId="2188"/>
    <cellStyle name="好 3" xfId="2189"/>
    <cellStyle name="好 3 2" xfId="2190"/>
    <cellStyle name="好 3 2 2" xfId="2191"/>
    <cellStyle name="好 3 2 2 2" xfId="2192"/>
    <cellStyle name="好 3 2 3" xfId="2193"/>
    <cellStyle name="好 3 2 4" xfId="2194"/>
    <cellStyle name="好 3 2 5" xfId="2195"/>
    <cellStyle name="好 3 2 6" xfId="2196"/>
    <cellStyle name="好 3 3" xfId="2197"/>
    <cellStyle name="好 3 3 2" xfId="2198"/>
    <cellStyle name="好 3 4" xfId="2199"/>
    <cellStyle name="好 3 5" xfId="2200"/>
    <cellStyle name="好 3 6" xfId="2201"/>
    <cellStyle name="好 3 7" xfId="2202"/>
    <cellStyle name="好 4" xfId="2203"/>
    <cellStyle name="好 4 2" xfId="2204"/>
    <cellStyle name="好 4 2 2" xfId="2205"/>
    <cellStyle name="好 4 2 2 2" xfId="2206"/>
    <cellStyle name="好 4 2 3" xfId="2207"/>
    <cellStyle name="好 4 2 4" xfId="2208"/>
    <cellStyle name="好 4 2 5" xfId="2209"/>
    <cellStyle name="好 4 2 6" xfId="2210"/>
    <cellStyle name="好 4 3" xfId="2211"/>
    <cellStyle name="好 4 3 2" xfId="2212"/>
    <cellStyle name="好 4 4" xfId="2213"/>
    <cellStyle name="好 4 5" xfId="2214"/>
    <cellStyle name="好 4 6" xfId="2215"/>
    <cellStyle name="好 4 7" xfId="2216"/>
    <cellStyle name="好 5" xfId="2217"/>
    <cellStyle name="好 5 2" xfId="2218"/>
    <cellStyle name="好 5 2 2" xfId="2219"/>
    <cellStyle name="好 5 2 2 2" xfId="2220"/>
    <cellStyle name="好 5 2 3" xfId="2221"/>
    <cellStyle name="好 5 2 4" xfId="2222"/>
    <cellStyle name="好 5 2 5" xfId="2223"/>
    <cellStyle name="好 5 2 6" xfId="2224"/>
    <cellStyle name="好 5 3" xfId="2225"/>
    <cellStyle name="好 5 3 2" xfId="2226"/>
    <cellStyle name="好 5 4" xfId="2227"/>
    <cellStyle name="好 5 5" xfId="2228"/>
    <cellStyle name="好 5 6" xfId="2229"/>
    <cellStyle name="好 5 7" xfId="2230"/>
    <cellStyle name="好 6" xfId="2231"/>
    <cellStyle name="好 6 2" xfId="2232"/>
    <cellStyle name="好 7" xfId="2233"/>
    <cellStyle name="好 8" xfId="2234"/>
    <cellStyle name="好 9" xfId="2235"/>
    <cellStyle name="汇总" xfId="2236"/>
    <cellStyle name="汇总 2" xfId="2237"/>
    <cellStyle name="汇总 2 2" xfId="2238"/>
    <cellStyle name="汇总 2 2 2" xfId="2239"/>
    <cellStyle name="汇总 2 2 2 2" xfId="2240"/>
    <cellStyle name="汇总 2 2 3" xfId="2241"/>
    <cellStyle name="汇总 2 2 4" xfId="2242"/>
    <cellStyle name="汇总 2 2 5" xfId="2243"/>
    <cellStyle name="汇总 2 2 6" xfId="2244"/>
    <cellStyle name="汇总 2 3" xfId="2245"/>
    <cellStyle name="汇总 2 3 2" xfId="2246"/>
    <cellStyle name="汇总 2 4" xfId="2247"/>
    <cellStyle name="汇总 2 5" xfId="2248"/>
    <cellStyle name="汇总 2 6" xfId="2249"/>
    <cellStyle name="汇总 2 7" xfId="2250"/>
    <cellStyle name="汇总 3" xfId="2251"/>
    <cellStyle name="汇总 3 2" xfId="2252"/>
    <cellStyle name="汇总 3 2 2" xfId="2253"/>
    <cellStyle name="汇总 3 2 2 2" xfId="2254"/>
    <cellStyle name="汇总 3 2 3" xfId="2255"/>
    <cellStyle name="汇总 3 2 4" xfId="2256"/>
    <cellStyle name="汇总 3 2 5" xfId="2257"/>
    <cellStyle name="汇总 3 2 6" xfId="2258"/>
    <cellStyle name="汇总 3 3" xfId="2259"/>
    <cellStyle name="汇总 3 3 2" xfId="2260"/>
    <cellStyle name="汇总 3 4" xfId="2261"/>
    <cellStyle name="汇总 3 5" xfId="2262"/>
    <cellStyle name="汇总 3 6" xfId="2263"/>
    <cellStyle name="汇总 3 7" xfId="2264"/>
    <cellStyle name="汇总 4" xfId="2265"/>
    <cellStyle name="汇总 4 2" xfId="2266"/>
    <cellStyle name="汇总 4 2 2" xfId="2267"/>
    <cellStyle name="汇总 4 2 2 2" xfId="2268"/>
    <cellStyle name="汇总 4 2 3" xfId="2269"/>
    <cellStyle name="汇总 4 2 4" xfId="2270"/>
    <cellStyle name="汇总 4 2 5" xfId="2271"/>
    <cellStyle name="汇总 4 2 6" xfId="2272"/>
    <cellStyle name="汇总 4 3" xfId="2273"/>
    <cellStyle name="汇总 4 3 2" xfId="2274"/>
    <cellStyle name="汇总 4 4" xfId="2275"/>
    <cellStyle name="汇总 4 5" xfId="2276"/>
    <cellStyle name="汇总 4 6" xfId="2277"/>
    <cellStyle name="汇总 4 7" xfId="2278"/>
    <cellStyle name="汇总 5" xfId="2279"/>
    <cellStyle name="汇总 5 2" xfId="2280"/>
    <cellStyle name="汇总 5 2 2" xfId="2281"/>
    <cellStyle name="汇总 5 2 2 2" xfId="2282"/>
    <cellStyle name="汇总 5 2 3" xfId="2283"/>
    <cellStyle name="汇总 5 2 4" xfId="2284"/>
    <cellStyle name="汇总 5 2 5" xfId="2285"/>
    <cellStyle name="汇总 5 2 6" xfId="2286"/>
    <cellStyle name="汇总 5 3" xfId="2287"/>
    <cellStyle name="汇总 5 3 2" xfId="2288"/>
    <cellStyle name="汇总 5 4" xfId="2289"/>
    <cellStyle name="汇总 5 5" xfId="2290"/>
    <cellStyle name="汇总 5 6" xfId="2291"/>
    <cellStyle name="汇总 5 7" xfId="2292"/>
    <cellStyle name="汇总 6" xfId="2293"/>
    <cellStyle name="汇总 6 2" xfId="2294"/>
    <cellStyle name="汇总 7" xfId="2295"/>
    <cellStyle name="汇总 8" xfId="2296"/>
    <cellStyle name="汇总 9" xfId="2297"/>
    <cellStyle name="Currency" xfId="2298"/>
    <cellStyle name="Currency [0]" xfId="2299"/>
    <cellStyle name="计算" xfId="2300"/>
    <cellStyle name="计算 2" xfId="2301"/>
    <cellStyle name="计算 2 2" xfId="2302"/>
    <cellStyle name="计算 2 2 2" xfId="2303"/>
    <cellStyle name="计算 2 2 2 2" xfId="2304"/>
    <cellStyle name="计算 2 2 3" xfId="2305"/>
    <cellStyle name="计算 2 2 4" xfId="2306"/>
    <cellStyle name="计算 2 2 5" xfId="2307"/>
    <cellStyle name="计算 2 2 6" xfId="2308"/>
    <cellStyle name="计算 2 3" xfId="2309"/>
    <cellStyle name="计算 2 3 2" xfId="2310"/>
    <cellStyle name="计算 2 4" xfId="2311"/>
    <cellStyle name="计算 2 5" xfId="2312"/>
    <cellStyle name="计算 2 6" xfId="2313"/>
    <cellStyle name="计算 2 7" xfId="2314"/>
    <cellStyle name="计算 3" xfId="2315"/>
    <cellStyle name="计算 3 2" xfId="2316"/>
    <cellStyle name="计算 3 2 2" xfId="2317"/>
    <cellStyle name="计算 3 2 2 2" xfId="2318"/>
    <cellStyle name="计算 3 2 3" xfId="2319"/>
    <cellStyle name="计算 3 2 4" xfId="2320"/>
    <cellStyle name="计算 3 2 5" xfId="2321"/>
    <cellStyle name="计算 3 2 6" xfId="2322"/>
    <cellStyle name="计算 3 3" xfId="2323"/>
    <cellStyle name="计算 3 3 2" xfId="2324"/>
    <cellStyle name="计算 3 4" xfId="2325"/>
    <cellStyle name="计算 3 5" xfId="2326"/>
    <cellStyle name="计算 3 6" xfId="2327"/>
    <cellStyle name="计算 3 7" xfId="2328"/>
    <cellStyle name="计算 4" xfId="2329"/>
    <cellStyle name="计算 4 2" xfId="2330"/>
    <cellStyle name="计算 4 2 2" xfId="2331"/>
    <cellStyle name="计算 4 2 2 2" xfId="2332"/>
    <cellStyle name="计算 4 2 3" xfId="2333"/>
    <cellStyle name="计算 4 2 4" xfId="2334"/>
    <cellStyle name="计算 4 2 5" xfId="2335"/>
    <cellStyle name="计算 4 2 6" xfId="2336"/>
    <cellStyle name="计算 4 3" xfId="2337"/>
    <cellStyle name="计算 4 3 2" xfId="2338"/>
    <cellStyle name="计算 4 4" xfId="2339"/>
    <cellStyle name="计算 4 5" xfId="2340"/>
    <cellStyle name="计算 4 6" xfId="2341"/>
    <cellStyle name="计算 4 7" xfId="2342"/>
    <cellStyle name="计算 5" xfId="2343"/>
    <cellStyle name="计算 5 2" xfId="2344"/>
    <cellStyle name="计算 5 2 2" xfId="2345"/>
    <cellStyle name="计算 5 2 2 2" xfId="2346"/>
    <cellStyle name="计算 5 2 3" xfId="2347"/>
    <cellStyle name="计算 5 2 4" xfId="2348"/>
    <cellStyle name="计算 5 2 5" xfId="2349"/>
    <cellStyle name="计算 5 2 6" xfId="2350"/>
    <cellStyle name="计算 5 3" xfId="2351"/>
    <cellStyle name="计算 5 3 2" xfId="2352"/>
    <cellStyle name="计算 5 4" xfId="2353"/>
    <cellStyle name="计算 5 5" xfId="2354"/>
    <cellStyle name="计算 5 6" xfId="2355"/>
    <cellStyle name="计算 5 7" xfId="2356"/>
    <cellStyle name="计算 6" xfId="2357"/>
    <cellStyle name="计算 6 2" xfId="2358"/>
    <cellStyle name="计算 7" xfId="2359"/>
    <cellStyle name="计算 8" xfId="2360"/>
    <cellStyle name="计算 9" xfId="2361"/>
    <cellStyle name="检查单元格" xfId="2362"/>
    <cellStyle name="检查单元格 2" xfId="2363"/>
    <cellStyle name="检查单元格 2 2" xfId="2364"/>
    <cellStyle name="检查单元格 2 2 2" xfId="2365"/>
    <cellStyle name="检查单元格 2 2 2 2" xfId="2366"/>
    <cellStyle name="检查单元格 2 2 3" xfId="2367"/>
    <cellStyle name="检查单元格 2 2 4" xfId="2368"/>
    <cellStyle name="检查单元格 2 2 5" xfId="2369"/>
    <cellStyle name="检查单元格 2 2 6" xfId="2370"/>
    <cellStyle name="检查单元格 2 3" xfId="2371"/>
    <cellStyle name="检查单元格 2 3 2" xfId="2372"/>
    <cellStyle name="检查单元格 2 4" xfId="2373"/>
    <cellStyle name="检查单元格 2 5" xfId="2374"/>
    <cellStyle name="检查单元格 2 6" xfId="2375"/>
    <cellStyle name="检查单元格 2 7" xfId="2376"/>
    <cellStyle name="检查单元格 3" xfId="2377"/>
    <cellStyle name="检查单元格 3 2" xfId="2378"/>
    <cellStyle name="检查单元格 3 2 2" xfId="2379"/>
    <cellStyle name="检查单元格 3 2 2 2" xfId="2380"/>
    <cellStyle name="检查单元格 3 2 3" xfId="2381"/>
    <cellStyle name="检查单元格 3 2 4" xfId="2382"/>
    <cellStyle name="检查单元格 3 2 5" xfId="2383"/>
    <cellStyle name="检查单元格 3 2 6" xfId="2384"/>
    <cellStyle name="检查单元格 3 3" xfId="2385"/>
    <cellStyle name="检查单元格 3 3 2" xfId="2386"/>
    <cellStyle name="检查单元格 3 4" xfId="2387"/>
    <cellStyle name="检查单元格 3 5" xfId="2388"/>
    <cellStyle name="检查单元格 3 6" xfId="2389"/>
    <cellStyle name="检查单元格 3 7" xfId="2390"/>
    <cellStyle name="检查单元格 4" xfId="2391"/>
    <cellStyle name="检查单元格 4 2" xfId="2392"/>
    <cellStyle name="检查单元格 4 2 2" xfId="2393"/>
    <cellStyle name="检查单元格 4 2 2 2" xfId="2394"/>
    <cellStyle name="检查单元格 4 2 3" xfId="2395"/>
    <cellStyle name="检查单元格 4 2 4" xfId="2396"/>
    <cellStyle name="检查单元格 4 2 5" xfId="2397"/>
    <cellStyle name="检查单元格 4 2 6" xfId="2398"/>
    <cellStyle name="检查单元格 4 3" xfId="2399"/>
    <cellStyle name="检查单元格 4 3 2" xfId="2400"/>
    <cellStyle name="检查单元格 4 4" xfId="2401"/>
    <cellStyle name="检查单元格 4 5" xfId="2402"/>
    <cellStyle name="检查单元格 4 6" xfId="2403"/>
    <cellStyle name="检查单元格 4 7" xfId="2404"/>
    <cellStyle name="检查单元格 5" xfId="2405"/>
    <cellStyle name="检查单元格 5 2" xfId="2406"/>
    <cellStyle name="检查单元格 5 2 2" xfId="2407"/>
    <cellStyle name="检查单元格 5 2 2 2" xfId="2408"/>
    <cellStyle name="检查单元格 5 2 3" xfId="2409"/>
    <cellStyle name="检查单元格 5 2 4" xfId="2410"/>
    <cellStyle name="检查单元格 5 2 5" xfId="2411"/>
    <cellStyle name="检查单元格 5 2 6" xfId="2412"/>
    <cellStyle name="检查单元格 5 3" xfId="2413"/>
    <cellStyle name="检查单元格 5 3 2" xfId="2414"/>
    <cellStyle name="检查单元格 5 4" xfId="2415"/>
    <cellStyle name="检查单元格 5 5" xfId="2416"/>
    <cellStyle name="检查单元格 5 6" xfId="2417"/>
    <cellStyle name="检查单元格 5 7" xfId="2418"/>
    <cellStyle name="检查单元格 6" xfId="2419"/>
    <cellStyle name="检查单元格 6 2" xfId="2420"/>
    <cellStyle name="检查单元格 7" xfId="2421"/>
    <cellStyle name="检查单元格 8" xfId="2422"/>
    <cellStyle name="检查单元格 9" xfId="2423"/>
    <cellStyle name="解释性文本" xfId="2424"/>
    <cellStyle name="解释性文本 2" xfId="2425"/>
    <cellStyle name="解释性文本 2 2" xfId="2426"/>
    <cellStyle name="解释性文本 2 2 2" xfId="2427"/>
    <cellStyle name="解释性文本 2 2 2 2" xfId="2428"/>
    <cellStyle name="解释性文本 2 2 3" xfId="2429"/>
    <cellStyle name="解释性文本 2 2 4" xfId="2430"/>
    <cellStyle name="解释性文本 2 2 5" xfId="2431"/>
    <cellStyle name="解释性文本 2 2 6" xfId="2432"/>
    <cellStyle name="解释性文本 2 3" xfId="2433"/>
    <cellStyle name="解释性文本 2 3 2" xfId="2434"/>
    <cellStyle name="解释性文本 2 4" xfId="2435"/>
    <cellStyle name="解释性文本 2 5" xfId="2436"/>
    <cellStyle name="解释性文本 2 6" xfId="2437"/>
    <cellStyle name="解释性文本 2 7" xfId="2438"/>
    <cellStyle name="解释性文本 3" xfId="2439"/>
    <cellStyle name="解释性文本 3 2" xfId="2440"/>
    <cellStyle name="解释性文本 3 2 2" xfId="2441"/>
    <cellStyle name="解释性文本 3 2 2 2" xfId="2442"/>
    <cellStyle name="解释性文本 3 2 3" xfId="2443"/>
    <cellStyle name="解释性文本 3 2 4" xfId="2444"/>
    <cellStyle name="解释性文本 3 2 5" xfId="2445"/>
    <cellStyle name="解释性文本 3 2 6" xfId="2446"/>
    <cellStyle name="解释性文本 3 3" xfId="2447"/>
    <cellStyle name="解释性文本 3 3 2" xfId="2448"/>
    <cellStyle name="解释性文本 3 4" xfId="2449"/>
    <cellStyle name="解释性文本 3 5" xfId="2450"/>
    <cellStyle name="解释性文本 3 6" xfId="2451"/>
    <cellStyle name="解释性文本 3 7" xfId="2452"/>
    <cellStyle name="解释性文本 4" xfId="2453"/>
    <cellStyle name="解释性文本 4 2" xfId="2454"/>
    <cellStyle name="解释性文本 4 2 2" xfId="2455"/>
    <cellStyle name="解释性文本 4 2 2 2" xfId="2456"/>
    <cellStyle name="解释性文本 4 2 3" xfId="2457"/>
    <cellStyle name="解释性文本 4 2 4" xfId="2458"/>
    <cellStyle name="解释性文本 4 2 5" xfId="2459"/>
    <cellStyle name="解释性文本 4 2 6" xfId="2460"/>
    <cellStyle name="解释性文本 4 3" xfId="2461"/>
    <cellStyle name="解释性文本 4 3 2" xfId="2462"/>
    <cellStyle name="解释性文本 4 4" xfId="2463"/>
    <cellStyle name="解释性文本 4 5" xfId="2464"/>
    <cellStyle name="解释性文本 4 6" xfId="2465"/>
    <cellStyle name="解释性文本 4 7" xfId="2466"/>
    <cellStyle name="解释性文本 5" xfId="2467"/>
    <cellStyle name="解释性文本 5 2" xfId="2468"/>
    <cellStyle name="解释性文本 5 2 2" xfId="2469"/>
    <cellStyle name="解释性文本 5 2 2 2" xfId="2470"/>
    <cellStyle name="解释性文本 5 2 3" xfId="2471"/>
    <cellStyle name="解释性文本 5 2 4" xfId="2472"/>
    <cellStyle name="解释性文本 5 2 5" xfId="2473"/>
    <cellStyle name="解释性文本 5 2 6" xfId="2474"/>
    <cellStyle name="解释性文本 5 3" xfId="2475"/>
    <cellStyle name="解释性文本 5 3 2" xfId="2476"/>
    <cellStyle name="解释性文本 5 4" xfId="2477"/>
    <cellStyle name="解释性文本 5 5" xfId="2478"/>
    <cellStyle name="解释性文本 5 6" xfId="2479"/>
    <cellStyle name="解释性文本 5 7" xfId="2480"/>
    <cellStyle name="解释性文本 6" xfId="2481"/>
    <cellStyle name="解释性文本 6 2" xfId="2482"/>
    <cellStyle name="解释性文本 7" xfId="2483"/>
    <cellStyle name="解释性文本 8" xfId="2484"/>
    <cellStyle name="解释性文本 9" xfId="2485"/>
    <cellStyle name="警告文本" xfId="2486"/>
    <cellStyle name="警告文本 2" xfId="2487"/>
    <cellStyle name="警告文本 2 2" xfId="2488"/>
    <cellStyle name="警告文本 2 2 2" xfId="2489"/>
    <cellStyle name="警告文本 2 2 2 2" xfId="2490"/>
    <cellStyle name="警告文本 2 2 3" xfId="2491"/>
    <cellStyle name="警告文本 2 2 4" xfId="2492"/>
    <cellStyle name="警告文本 2 2 5" xfId="2493"/>
    <cellStyle name="警告文本 2 2 6" xfId="2494"/>
    <cellStyle name="警告文本 2 3" xfId="2495"/>
    <cellStyle name="警告文本 2 3 2" xfId="2496"/>
    <cellStyle name="警告文本 2 4" xfId="2497"/>
    <cellStyle name="警告文本 2 5" xfId="2498"/>
    <cellStyle name="警告文本 2 6" xfId="2499"/>
    <cellStyle name="警告文本 2 7" xfId="2500"/>
    <cellStyle name="警告文本 3" xfId="2501"/>
    <cellStyle name="警告文本 3 2" xfId="2502"/>
    <cellStyle name="警告文本 3 2 2" xfId="2503"/>
    <cellStyle name="警告文本 3 2 2 2" xfId="2504"/>
    <cellStyle name="警告文本 3 2 3" xfId="2505"/>
    <cellStyle name="警告文本 3 2 4" xfId="2506"/>
    <cellStyle name="警告文本 3 2 5" xfId="2507"/>
    <cellStyle name="警告文本 3 2 6" xfId="2508"/>
    <cellStyle name="警告文本 3 3" xfId="2509"/>
    <cellStyle name="警告文本 3 3 2" xfId="2510"/>
    <cellStyle name="警告文本 3 4" xfId="2511"/>
    <cellStyle name="警告文本 3 5" xfId="2512"/>
    <cellStyle name="警告文本 3 6" xfId="2513"/>
    <cellStyle name="警告文本 3 7" xfId="2514"/>
    <cellStyle name="警告文本 4" xfId="2515"/>
    <cellStyle name="警告文本 4 2" xfId="2516"/>
    <cellStyle name="警告文本 4 2 2" xfId="2517"/>
    <cellStyle name="警告文本 4 2 2 2" xfId="2518"/>
    <cellStyle name="警告文本 4 2 3" xfId="2519"/>
    <cellStyle name="警告文本 4 2 4" xfId="2520"/>
    <cellStyle name="警告文本 4 2 5" xfId="2521"/>
    <cellStyle name="警告文本 4 2 6" xfId="2522"/>
    <cellStyle name="警告文本 4 3" xfId="2523"/>
    <cellStyle name="警告文本 4 3 2" xfId="2524"/>
    <cellStyle name="警告文本 4 4" xfId="2525"/>
    <cellStyle name="警告文本 4 5" xfId="2526"/>
    <cellStyle name="警告文本 4 6" xfId="2527"/>
    <cellStyle name="警告文本 4 7" xfId="2528"/>
    <cellStyle name="警告文本 5" xfId="2529"/>
    <cellStyle name="警告文本 5 2" xfId="2530"/>
    <cellStyle name="警告文本 5 2 2" xfId="2531"/>
    <cellStyle name="警告文本 5 2 2 2" xfId="2532"/>
    <cellStyle name="警告文本 5 2 3" xfId="2533"/>
    <cellStyle name="警告文本 5 2 4" xfId="2534"/>
    <cellStyle name="警告文本 5 2 5" xfId="2535"/>
    <cellStyle name="警告文本 5 2 6" xfId="2536"/>
    <cellStyle name="警告文本 5 3" xfId="2537"/>
    <cellStyle name="警告文本 5 3 2" xfId="2538"/>
    <cellStyle name="警告文本 5 4" xfId="2539"/>
    <cellStyle name="警告文本 5 5" xfId="2540"/>
    <cellStyle name="警告文本 5 6" xfId="2541"/>
    <cellStyle name="警告文本 5 7" xfId="2542"/>
    <cellStyle name="警告文本 6" xfId="2543"/>
    <cellStyle name="警告文本 6 2" xfId="2544"/>
    <cellStyle name="警告文本 7" xfId="2545"/>
    <cellStyle name="警告文本 8" xfId="2546"/>
    <cellStyle name="警告文本 9" xfId="2547"/>
    <cellStyle name="链接单元格" xfId="2548"/>
    <cellStyle name="链接单元格 2" xfId="2549"/>
    <cellStyle name="链接单元格 2 2" xfId="2550"/>
    <cellStyle name="链接单元格 2 2 2" xfId="2551"/>
    <cellStyle name="链接单元格 2 2 2 2" xfId="2552"/>
    <cellStyle name="链接单元格 2 2 3" xfId="2553"/>
    <cellStyle name="链接单元格 2 2 4" xfId="2554"/>
    <cellStyle name="链接单元格 2 2 5" xfId="2555"/>
    <cellStyle name="链接单元格 2 2 6" xfId="2556"/>
    <cellStyle name="链接单元格 2 3" xfId="2557"/>
    <cellStyle name="链接单元格 2 3 2" xfId="2558"/>
    <cellStyle name="链接单元格 2 4" xfId="2559"/>
    <cellStyle name="链接单元格 2 5" xfId="2560"/>
    <cellStyle name="链接单元格 2 6" xfId="2561"/>
    <cellStyle name="链接单元格 2 7" xfId="2562"/>
    <cellStyle name="链接单元格 3" xfId="2563"/>
    <cellStyle name="链接单元格 3 2" xfId="2564"/>
    <cellStyle name="链接单元格 3 2 2" xfId="2565"/>
    <cellStyle name="链接单元格 3 2 2 2" xfId="2566"/>
    <cellStyle name="链接单元格 3 2 3" xfId="2567"/>
    <cellStyle name="链接单元格 3 2 4" xfId="2568"/>
    <cellStyle name="链接单元格 3 2 5" xfId="2569"/>
    <cellStyle name="链接单元格 3 2 6" xfId="2570"/>
    <cellStyle name="链接单元格 3 3" xfId="2571"/>
    <cellStyle name="链接单元格 3 3 2" xfId="2572"/>
    <cellStyle name="链接单元格 3 4" xfId="2573"/>
    <cellStyle name="链接单元格 3 5" xfId="2574"/>
    <cellStyle name="链接单元格 3 6" xfId="2575"/>
    <cellStyle name="链接单元格 3 7" xfId="2576"/>
    <cellStyle name="链接单元格 4" xfId="2577"/>
    <cellStyle name="链接单元格 4 2" xfId="2578"/>
    <cellStyle name="链接单元格 4 2 2" xfId="2579"/>
    <cellStyle name="链接单元格 4 2 2 2" xfId="2580"/>
    <cellStyle name="链接单元格 4 2 3" xfId="2581"/>
    <cellStyle name="链接单元格 4 2 4" xfId="2582"/>
    <cellStyle name="链接单元格 4 2 5" xfId="2583"/>
    <cellStyle name="链接单元格 4 2 6" xfId="2584"/>
    <cellStyle name="链接单元格 4 3" xfId="2585"/>
    <cellStyle name="链接单元格 4 3 2" xfId="2586"/>
    <cellStyle name="链接单元格 4 4" xfId="2587"/>
    <cellStyle name="链接单元格 4 5" xfId="2588"/>
    <cellStyle name="链接单元格 4 6" xfId="2589"/>
    <cellStyle name="链接单元格 4 7" xfId="2590"/>
    <cellStyle name="链接单元格 5" xfId="2591"/>
    <cellStyle name="链接单元格 5 2" xfId="2592"/>
    <cellStyle name="链接单元格 5 2 2" xfId="2593"/>
    <cellStyle name="链接单元格 5 2 2 2" xfId="2594"/>
    <cellStyle name="链接单元格 5 2 3" xfId="2595"/>
    <cellStyle name="链接单元格 5 2 4" xfId="2596"/>
    <cellStyle name="链接单元格 5 2 5" xfId="2597"/>
    <cellStyle name="链接单元格 5 2 6" xfId="2598"/>
    <cellStyle name="链接单元格 5 3" xfId="2599"/>
    <cellStyle name="链接单元格 5 3 2" xfId="2600"/>
    <cellStyle name="链接单元格 5 4" xfId="2601"/>
    <cellStyle name="链接单元格 5 5" xfId="2602"/>
    <cellStyle name="链接单元格 5 6" xfId="2603"/>
    <cellStyle name="链接单元格 5 7" xfId="2604"/>
    <cellStyle name="链接单元格 6" xfId="2605"/>
    <cellStyle name="链接单元格 6 2" xfId="2606"/>
    <cellStyle name="链接单元格 7" xfId="2607"/>
    <cellStyle name="链接单元格 8" xfId="2608"/>
    <cellStyle name="链接单元格 9" xfId="2609"/>
    <cellStyle name="Comma" xfId="2610"/>
    <cellStyle name="Comma [0]" xfId="2611"/>
    <cellStyle name="强调文字颜色 1" xfId="2612"/>
    <cellStyle name="强调文字颜色 1 2" xfId="2613"/>
    <cellStyle name="强调文字颜色 1 2 2" xfId="2614"/>
    <cellStyle name="强调文字颜色 1 2 2 2" xfId="2615"/>
    <cellStyle name="强调文字颜色 1 2 2 2 2" xfId="2616"/>
    <cellStyle name="强调文字颜色 1 2 2 3" xfId="2617"/>
    <cellStyle name="强调文字颜色 1 2 2 4" xfId="2618"/>
    <cellStyle name="强调文字颜色 1 2 2 5" xfId="2619"/>
    <cellStyle name="强调文字颜色 1 2 2 6" xfId="2620"/>
    <cellStyle name="强调文字颜色 1 2 3" xfId="2621"/>
    <cellStyle name="强调文字颜色 1 2 3 2" xfId="2622"/>
    <cellStyle name="强调文字颜色 1 2 4" xfId="2623"/>
    <cellStyle name="强调文字颜色 1 2 5" xfId="2624"/>
    <cellStyle name="强调文字颜色 1 2 6" xfId="2625"/>
    <cellStyle name="强调文字颜色 1 2 7" xfId="2626"/>
    <cellStyle name="强调文字颜色 1 3" xfId="2627"/>
    <cellStyle name="强调文字颜色 1 3 2" xfId="2628"/>
    <cellStyle name="强调文字颜色 1 3 2 2" xfId="2629"/>
    <cellStyle name="强调文字颜色 1 3 2 2 2" xfId="2630"/>
    <cellStyle name="强调文字颜色 1 3 2 3" xfId="2631"/>
    <cellStyle name="强调文字颜色 1 3 2 4" xfId="2632"/>
    <cellStyle name="强调文字颜色 1 3 2 5" xfId="2633"/>
    <cellStyle name="强调文字颜色 1 3 2 6" xfId="2634"/>
    <cellStyle name="强调文字颜色 1 3 3" xfId="2635"/>
    <cellStyle name="强调文字颜色 1 3 3 2" xfId="2636"/>
    <cellStyle name="强调文字颜色 1 3 4" xfId="2637"/>
    <cellStyle name="强调文字颜色 1 3 5" xfId="2638"/>
    <cellStyle name="强调文字颜色 1 3 6" xfId="2639"/>
    <cellStyle name="强调文字颜色 1 3 7" xfId="2640"/>
    <cellStyle name="强调文字颜色 1 4" xfId="2641"/>
    <cellStyle name="强调文字颜色 1 4 2" xfId="2642"/>
    <cellStyle name="强调文字颜色 1 4 2 2" xfId="2643"/>
    <cellStyle name="强调文字颜色 1 4 2 2 2" xfId="2644"/>
    <cellStyle name="强调文字颜色 1 4 2 3" xfId="2645"/>
    <cellStyle name="强调文字颜色 1 4 2 4" xfId="2646"/>
    <cellStyle name="强调文字颜色 1 4 2 5" xfId="2647"/>
    <cellStyle name="强调文字颜色 1 4 2 6" xfId="2648"/>
    <cellStyle name="强调文字颜色 1 4 3" xfId="2649"/>
    <cellStyle name="强调文字颜色 1 4 3 2" xfId="2650"/>
    <cellStyle name="强调文字颜色 1 4 4" xfId="2651"/>
    <cellStyle name="强调文字颜色 1 4 5" xfId="2652"/>
    <cellStyle name="强调文字颜色 1 4 6" xfId="2653"/>
    <cellStyle name="强调文字颜色 1 4 7" xfId="2654"/>
    <cellStyle name="强调文字颜色 1 5" xfId="2655"/>
    <cellStyle name="强调文字颜色 1 5 2" xfId="2656"/>
    <cellStyle name="强调文字颜色 1 5 2 2" xfId="2657"/>
    <cellStyle name="强调文字颜色 1 5 2 2 2" xfId="2658"/>
    <cellStyle name="强调文字颜色 1 5 2 3" xfId="2659"/>
    <cellStyle name="强调文字颜色 1 5 2 4" xfId="2660"/>
    <cellStyle name="强调文字颜色 1 5 2 5" xfId="2661"/>
    <cellStyle name="强调文字颜色 1 5 2 6" xfId="2662"/>
    <cellStyle name="强调文字颜色 1 5 3" xfId="2663"/>
    <cellStyle name="强调文字颜色 1 5 3 2" xfId="2664"/>
    <cellStyle name="强调文字颜色 1 5 4" xfId="2665"/>
    <cellStyle name="强调文字颜色 1 5 5" xfId="2666"/>
    <cellStyle name="强调文字颜色 1 5 6" xfId="2667"/>
    <cellStyle name="强调文字颜色 1 5 7" xfId="2668"/>
    <cellStyle name="强调文字颜色 1 6" xfId="2669"/>
    <cellStyle name="强调文字颜色 1 6 2" xfId="2670"/>
    <cellStyle name="强调文字颜色 1 7" xfId="2671"/>
    <cellStyle name="强调文字颜色 1 8" xfId="2672"/>
    <cellStyle name="强调文字颜色 1 9" xfId="2673"/>
    <cellStyle name="强调文字颜色 2" xfId="2674"/>
    <cellStyle name="强调文字颜色 2 2" xfId="2675"/>
    <cellStyle name="强调文字颜色 2 2 2" xfId="2676"/>
    <cellStyle name="强调文字颜色 2 2 2 2" xfId="2677"/>
    <cellStyle name="强调文字颜色 2 2 2 2 2" xfId="2678"/>
    <cellStyle name="强调文字颜色 2 2 2 3" xfId="2679"/>
    <cellStyle name="强调文字颜色 2 2 2 4" xfId="2680"/>
    <cellStyle name="强调文字颜色 2 2 2 5" xfId="2681"/>
    <cellStyle name="强调文字颜色 2 2 2 6" xfId="2682"/>
    <cellStyle name="强调文字颜色 2 2 3" xfId="2683"/>
    <cellStyle name="强调文字颜色 2 2 3 2" xfId="2684"/>
    <cellStyle name="强调文字颜色 2 2 4" xfId="2685"/>
    <cellStyle name="强调文字颜色 2 2 5" xfId="2686"/>
    <cellStyle name="强调文字颜色 2 2 6" xfId="2687"/>
    <cellStyle name="强调文字颜色 2 2 7" xfId="2688"/>
    <cellStyle name="强调文字颜色 2 3" xfId="2689"/>
    <cellStyle name="强调文字颜色 2 3 2" xfId="2690"/>
    <cellStyle name="强调文字颜色 2 3 2 2" xfId="2691"/>
    <cellStyle name="强调文字颜色 2 3 2 2 2" xfId="2692"/>
    <cellStyle name="强调文字颜色 2 3 2 3" xfId="2693"/>
    <cellStyle name="强调文字颜色 2 3 2 4" xfId="2694"/>
    <cellStyle name="强调文字颜色 2 3 2 5" xfId="2695"/>
    <cellStyle name="强调文字颜色 2 3 2 6" xfId="2696"/>
    <cellStyle name="强调文字颜色 2 3 3" xfId="2697"/>
    <cellStyle name="强调文字颜色 2 3 3 2" xfId="2698"/>
    <cellStyle name="强调文字颜色 2 3 4" xfId="2699"/>
    <cellStyle name="强调文字颜色 2 3 5" xfId="2700"/>
    <cellStyle name="强调文字颜色 2 3 6" xfId="2701"/>
    <cellStyle name="强调文字颜色 2 3 7" xfId="2702"/>
    <cellStyle name="强调文字颜色 2 4" xfId="2703"/>
    <cellStyle name="强调文字颜色 2 4 2" xfId="2704"/>
    <cellStyle name="强调文字颜色 2 4 2 2" xfId="2705"/>
    <cellStyle name="强调文字颜色 2 4 2 2 2" xfId="2706"/>
    <cellStyle name="强调文字颜色 2 4 2 3" xfId="2707"/>
    <cellStyle name="强调文字颜色 2 4 2 4" xfId="2708"/>
    <cellStyle name="强调文字颜色 2 4 2 5" xfId="2709"/>
    <cellStyle name="强调文字颜色 2 4 2 6" xfId="2710"/>
    <cellStyle name="强调文字颜色 2 4 3" xfId="2711"/>
    <cellStyle name="强调文字颜色 2 4 3 2" xfId="2712"/>
    <cellStyle name="强调文字颜色 2 4 4" xfId="2713"/>
    <cellStyle name="强调文字颜色 2 4 5" xfId="2714"/>
    <cellStyle name="强调文字颜色 2 4 6" xfId="2715"/>
    <cellStyle name="强调文字颜色 2 4 7" xfId="2716"/>
    <cellStyle name="强调文字颜色 2 5" xfId="2717"/>
    <cellStyle name="强调文字颜色 2 5 2" xfId="2718"/>
    <cellStyle name="强调文字颜色 2 5 2 2" xfId="2719"/>
    <cellStyle name="强调文字颜色 2 5 2 2 2" xfId="2720"/>
    <cellStyle name="强调文字颜色 2 5 2 3" xfId="2721"/>
    <cellStyle name="强调文字颜色 2 5 2 4" xfId="2722"/>
    <cellStyle name="强调文字颜色 2 5 2 5" xfId="2723"/>
    <cellStyle name="强调文字颜色 2 5 2 6" xfId="2724"/>
    <cellStyle name="强调文字颜色 2 5 3" xfId="2725"/>
    <cellStyle name="强调文字颜色 2 5 3 2" xfId="2726"/>
    <cellStyle name="强调文字颜色 2 5 4" xfId="2727"/>
    <cellStyle name="强调文字颜色 2 5 5" xfId="2728"/>
    <cellStyle name="强调文字颜色 2 5 6" xfId="2729"/>
    <cellStyle name="强调文字颜色 2 5 7" xfId="2730"/>
    <cellStyle name="强调文字颜色 2 6" xfId="2731"/>
    <cellStyle name="强调文字颜色 2 6 2" xfId="2732"/>
    <cellStyle name="强调文字颜色 2 7" xfId="2733"/>
    <cellStyle name="强调文字颜色 2 8" xfId="2734"/>
    <cellStyle name="强调文字颜色 2 9" xfId="2735"/>
    <cellStyle name="强调文字颜色 3" xfId="2736"/>
    <cellStyle name="强调文字颜色 3 2" xfId="2737"/>
    <cellStyle name="强调文字颜色 3 2 2" xfId="2738"/>
    <cellStyle name="强调文字颜色 3 2 2 2" xfId="2739"/>
    <cellStyle name="强调文字颜色 3 2 2 2 2" xfId="2740"/>
    <cellStyle name="强调文字颜色 3 2 2 3" xfId="2741"/>
    <cellStyle name="强调文字颜色 3 2 2 4" xfId="2742"/>
    <cellStyle name="强调文字颜色 3 2 2 5" xfId="2743"/>
    <cellStyle name="强调文字颜色 3 2 2 6" xfId="2744"/>
    <cellStyle name="强调文字颜色 3 2 3" xfId="2745"/>
    <cellStyle name="强调文字颜色 3 2 3 2" xfId="2746"/>
    <cellStyle name="强调文字颜色 3 2 4" xfId="2747"/>
    <cellStyle name="强调文字颜色 3 2 5" xfId="2748"/>
    <cellStyle name="强调文字颜色 3 2 6" xfId="2749"/>
    <cellStyle name="强调文字颜色 3 2 7" xfId="2750"/>
    <cellStyle name="强调文字颜色 3 3" xfId="2751"/>
    <cellStyle name="强调文字颜色 3 3 2" xfId="2752"/>
    <cellStyle name="强调文字颜色 3 3 2 2" xfId="2753"/>
    <cellStyle name="强调文字颜色 3 3 2 2 2" xfId="2754"/>
    <cellStyle name="强调文字颜色 3 3 2 3" xfId="2755"/>
    <cellStyle name="强调文字颜色 3 3 2 4" xfId="2756"/>
    <cellStyle name="强调文字颜色 3 3 2 5" xfId="2757"/>
    <cellStyle name="强调文字颜色 3 3 2 6" xfId="2758"/>
    <cellStyle name="强调文字颜色 3 3 3" xfId="2759"/>
    <cellStyle name="强调文字颜色 3 3 3 2" xfId="2760"/>
    <cellStyle name="强调文字颜色 3 3 4" xfId="2761"/>
    <cellStyle name="强调文字颜色 3 3 5" xfId="2762"/>
    <cellStyle name="强调文字颜色 3 3 6" xfId="2763"/>
    <cellStyle name="强调文字颜色 3 3 7" xfId="2764"/>
    <cellStyle name="强调文字颜色 3 4" xfId="2765"/>
    <cellStyle name="强调文字颜色 3 4 2" xfId="2766"/>
    <cellStyle name="强调文字颜色 3 4 2 2" xfId="2767"/>
    <cellStyle name="强调文字颜色 3 4 2 2 2" xfId="2768"/>
    <cellStyle name="强调文字颜色 3 4 2 3" xfId="2769"/>
    <cellStyle name="强调文字颜色 3 4 2 4" xfId="2770"/>
    <cellStyle name="强调文字颜色 3 4 2 5" xfId="2771"/>
    <cellStyle name="强调文字颜色 3 4 2 6" xfId="2772"/>
    <cellStyle name="强调文字颜色 3 4 3" xfId="2773"/>
    <cellStyle name="强调文字颜色 3 4 3 2" xfId="2774"/>
    <cellStyle name="强调文字颜色 3 4 4" xfId="2775"/>
    <cellStyle name="强调文字颜色 3 4 5" xfId="2776"/>
    <cellStyle name="强调文字颜色 3 4 6" xfId="2777"/>
    <cellStyle name="强调文字颜色 3 4 7" xfId="2778"/>
    <cellStyle name="强调文字颜色 3 5" xfId="2779"/>
    <cellStyle name="强调文字颜色 3 5 2" xfId="2780"/>
    <cellStyle name="强调文字颜色 3 5 2 2" xfId="2781"/>
    <cellStyle name="强调文字颜色 3 5 2 2 2" xfId="2782"/>
    <cellStyle name="强调文字颜色 3 5 2 3" xfId="2783"/>
    <cellStyle name="强调文字颜色 3 5 2 4" xfId="2784"/>
    <cellStyle name="强调文字颜色 3 5 2 5" xfId="2785"/>
    <cellStyle name="强调文字颜色 3 5 2 6" xfId="2786"/>
    <cellStyle name="强调文字颜色 3 5 3" xfId="2787"/>
    <cellStyle name="强调文字颜色 3 5 3 2" xfId="2788"/>
    <cellStyle name="强调文字颜色 3 5 4" xfId="2789"/>
    <cellStyle name="强调文字颜色 3 5 5" xfId="2790"/>
    <cellStyle name="强调文字颜色 3 5 6" xfId="2791"/>
    <cellStyle name="强调文字颜色 3 5 7" xfId="2792"/>
    <cellStyle name="强调文字颜色 3 6" xfId="2793"/>
    <cellStyle name="强调文字颜色 3 6 2" xfId="2794"/>
    <cellStyle name="强调文字颜色 3 7" xfId="2795"/>
    <cellStyle name="强调文字颜色 3 8" xfId="2796"/>
    <cellStyle name="强调文字颜色 3 9" xfId="2797"/>
    <cellStyle name="强调文字颜色 4" xfId="2798"/>
    <cellStyle name="强调文字颜色 4 2" xfId="2799"/>
    <cellStyle name="强调文字颜色 4 2 2" xfId="2800"/>
    <cellStyle name="强调文字颜色 4 2 2 2" xfId="2801"/>
    <cellStyle name="强调文字颜色 4 2 2 2 2" xfId="2802"/>
    <cellStyle name="强调文字颜色 4 2 2 3" xfId="2803"/>
    <cellStyle name="强调文字颜色 4 2 2 4" xfId="2804"/>
    <cellStyle name="强调文字颜色 4 2 2 5" xfId="2805"/>
    <cellStyle name="强调文字颜色 4 2 2 6" xfId="2806"/>
    <cellStyle name="强调文字颜色 4 2 3" xfId="2807"/>
    <cellStyle name="强调文字颜色 4 2 3 2" xfId="2808"/>
    <cellStyle name="强调文字颜色 4 2 4" xfId="2809"/>
    <cellStyle name="强调文字颜色 4 2 5" xfId="2810"/>
    <cellStyle name="强调文字颜色 4 2 6" xfId="2811"/>
    <cellStyle name="强调文字颜色 4 2 7" xfId="2812"/>
    <cellStyle name="强调文字颜色 4 3" xfId="2813"/>
    <cellStyle name="强调文字颜色 4 3 2" xfId="2814"/>
    <cellStyle name="强调文字颜色 4 3 2 2" xfId="2815"/>
    <cellStyle name="强调文字颜色 4 3 2 2 2" xfId="2816"/>
    <cellStyle name="强调文字颜色 4 3 2 3" xfId="2817"/>
    <cellStyle name="强调文字颜色 4 3 2 4" xfId="2818"/>
    <cellStyle name="强调文字颜色 4 3 2 5" xfId="2819"/>
    <cellStyle name="强调文字颜色 4 3 2 6" xfId="2820"/>
    <cellStyle name="强调文字颜色 4 3 3" xfId="2821"/>
    <cellStyle name="强调文字颜色 4 3 3 2" xfId="2822"/>
    <cellStyle name="强调文字颜色 4 3 4" xfId="2823"/>
    <cellStyle name="强调文字颜色 4 3 5" xfId="2824"/>
    <cellStyle name="强调文字颜色 4 3 6" xfId="2825"/>
    <cellStyle name="强调文字颜色 4 3 7" xfId="2826"/>
    <cellStyle name="强调文字颜色 4 4" xfId="2827"/>
    <cellStyle name="强调文字颜色 4 4 2" xfId="2828"/>
    <cellStyle name="强调文字颜色 4 4 2 2" xfId="2829"/>
    <cellStyle name="强调文字颜色 4 4 2 2 2" xfId="2830"/>
    <cellStyle name="强调文字颜色 4 4 2 3" xfId="2831"/>
    <cellStyle name="强调文字颜色 4 4 2 4" xfId="2832"/>
    <cellStyle name="强调文字颜色 4 4 2 5" xfId="2833"/>
    <cellStyle name="强调文字颜色 4 4 2 6" xfId="2834"/>
    <cellStyle name="强调文字颜色 4 4 3" xfId="2835"/>
    <cellStyle name="强调文字颜色 4 4 3 2" xfId="2836"/>
    <cellStyle name="强调文字颜色 4 4 4" xfId="2837"/>
    <cellStyle name="强调文字颜色 4 4 5" xfId="2838"/>
    <cellStyle name="强调文字颜色 4 4 6" xfId="2839"/>
    <cellStyle name="强调文字颜色 4 4 7" xfId="2840"/>
    <cellStyle name="强调文字颜色 4 5" xfId="2841"/>
    <cellStyle name="强调文字颜色 4 5 2" xfId="2842"/>
    <cellStyle name="强调文字颜色 4 5 2 2" xfId="2843"/>
    <cellStyle name="强调文字颜色 4 5 2 2 2" xfId="2844"/>
    <cellStyle name="强调文字颜色 4 5 2 3" xfId="2845"/>
    <cellStyle name="强调文字颜色 4 5 2 4" xfId="2846"/>
    <cellStyle name="强调文字颜色 4 5 2 5" xfId="2847"/>
    <cellStyle name="强调文字颜色 4 5 2 6" xfId="2848"/>
    <cellStyle name="强调文字颜色 4 5 3" xfId="2849"/>
    <cellStyle name="强调文字颜色 4 5 3 2" xfId="2850"/>
    <cellStyle name="强调文字颜色 4 5 4" xfId="2851"/>
    <cellStyle name="强调文字颜色 4 5 5" xfId="2852"/>
    <cellStyle name="强调文字颜色 4 5 6" xfId="2853"/>
    <cellStyle name="强调文字颜色 4 5 7" xfId="2854"/>
    <cellStyle name="强调文字颜色 4 6" xfId="2855"/>
    <cellStyle name="强调文字颜色 4 6 2" xfId="2856"/>
    <cellStyle name="强调文字颜色 4 7" xfId="2857"/>
    <cellStyle name="强调文字颜色 4 8" xfId="2858"/>
    <cellStyle name="强调文字颜色 4 9" xfId="2859"/>
    <cellStyle name="强调文字颜色 5" xfId="2860"/>
    <cellStyle name="强调文字颜色 5 2" xfId="2861"/>
    <cellStyle name="强调文字颜色 5 2 2" xfId="2862"/>
    <cellStyle name="强调文字颜色 5 2 2 2" xfId="2863"/>
    <cellStyle name="强调文字颜色 5 2 2 2 2" xfId="2864"/>
    <cellStyle name="强调文字颜色 5 2 2 3" xfId="2865"/>
    <cellStyle name="强调文字颜色 5 2 2 4" xfId="2866"/>
    <cellStyle name="强调文字颜色 5 2 2 5" xfId="2867"/>
    <cellStyle name="强调文字颜色 5 2 2 6" xfId="2868"/>
    <cellStyle name="强调文字颜色 5 2 3" xfId="2869"/>
    <cellStyle name="强调文字颜色 5 2 3 2" xfId="2870"/>
    <cellStyle name="强调文字颜色 5 2 4" xfId="2871"/>
    <cellStyle name="强调文字颜色 5 2 5" xfId="2872"/>
    <cellStyle name="强调文字颜色 5 2 6" xfId="2873"/>
    <cellStyle name="强调文字颜色 5 2 7" xfId="2874"/>
    <cellStyle name="强调文字颜色 5 3" xfId="2875"/>
    <cellStyle name="强调文字颜色 5 3 2" xfId="2876"/>
    <cellStyle name="强调文字颜色 5 3 2 2" xfId="2877"/>
    <cellStyle name="强调文字颜色 5 3 2 2 2" xfId="2878"/>
    <cellStyle name="强调文字颜色 5 3 2 3" xfId="2879"/>
    <cellStyle name="强调文字颜色 5 3 2 4" xfId="2880"/>
    <cellStyle name="强调文字颜色 5 3 2 5" xfId="2881"/>
    <cellStyle name="强调文字颜色 5 3 2 6" xfId="2882"/>
    <cellStyle name="强调文字颜色 5 3 3" xfId="2883"/>
    <cellStyle name="强调文字颜色 5 3 3 2" xfId="2884"/>
    <cellStyle name="强调文字颜色 5 3 4" xfId="2885"/>
    <cellStyle name="强调文字颜色 5 3 5" xfId="2886"/>
    <cellStyle name="强调文字颜色 5 3 6" xfId="2887"/>
    <cellStyle name="强调文字颜色 5 3 7" xfId="2888"/>
    <cellStyle name="强调文字颜色 5 4" xfId="2889"/>
    <cellStyle name="强调文字颜色 5 4 2" xfId="2890"/>
    <cellStyle name="强调文字颜色 5 4 2 2" xfId="2891"/>
    <cellStyle name="强调文字颜色 5 4 2 2 2" xfId="2892"/>
    <cellStyle name="强调文字颜色 5 4 2 3" xfId="2893"/>
    <cellStyle name="强调文字颜色 5 4 2 4" xfId="2894"/>
    <cellStyle name="强调文字颜色 5 4 2 5" xfId="2895"/>
    <cellStyle name="强调文字颜色 5 4 2 6" xfId="2896"/>
    <cellStyle name="强调文字颜色 5 4 3" xfId="2897"/>
    <cellStyle name="强调文字颜色 5 4 3 2" xfId="2898"/>
    <cellStyle name="强调文字颜色 5 4 4" xfId="2899"/>
    <cellStyle name="强调文字颜色 5 4 5" xfId="2900"/>
    <cellStyle name="强调文字颜色 5 4 6" xfId="2901"/>
    <cellStyle name="强调文字颜色 5 4 7" xfId="2902"/>
    <cellStyle name="强调文字颜色 5 5" xfId="2903"/>
    <cellStyle name="强调文字颜色 5 5 2" xfId="2904"/>
    <cellStyle name="强调文字颜色 5 5 2 2" xfId="2905"/>
    <cellStyle name="强调文字颜色 5 5 2 2 2" xfId="2906"/>
    <cellStyle name="强调文字颜色 5 5 2 3" xfId="2907"/>
    <cellStyle name="强调文字颜色 5 5 2 4" xfId="2908"/>
    <cellStyle name="强调文字颜色 5 5 2 5" xfId="2909"/>
    <cellStyle name="强调文字颜色 5 5 2 6" xfId="2910"/>
    <cellStyle name="强调文字颜色 5 5 3" xfId="2911"/>
    <cellStyle name="强调文字颜色 5 5 3 2" xfId="2912"/>
    <cellStyle name="强调文字颜色 5 5 4" xfId="2913"/>
    <cellStyle name="强调文字颜色 5 5 5" xfId="2914"/>
    <cellStyle name="强调文字颜色 5 5 6" xfId="2915"/>
    <cellStyle name="强调文字颜色 5 5 7" xfId="2916"/>
    <cellStyle name="强调文字颜色 5 6" xfId="2917"/>
    <cellStyle name="强调文字颜色 5 6 2" xfId="2918"/>
    <cellStyle name="强调文字颜色 5 7" xfId="2919"/>
    <cellStyle name="强调文字颜色 5 8" xfId="2920"/>
    <cellStyle name="强调文字颜色 5 9" xfId="2921"/>
    <cellStyle name="强调文字颜色 6" xfId="2922"/>
    <cellStyle name="强调文字颜色 6 2" xfId="2923"/>
    <cellStyle name="强调文字颜色 6 2 2" xfId="2924"/>
    <cellStyle name="强调文字颜色 6 2 2 2" xfId="2925"/>
    <cellStyle name="强调文字颜色 6 2 2 2 2" xfId="2926"/>
    <cellStyle name="强调文字颜色 6 2 2 3" xfId="2927"/>
    <cellStyle name="强调文字颜色 6 2 2 4" xfId="2928"/>
    <cellStyle name="强调文字颜色 6 2 2 5" xfId="2929"/>
    <cellStyle name="强调文字颜色 6 2 2 6" xfId="2930"/>
    <cellStyle name="强调文字颜色 6 2 3" xfId="2931"/>
    <cellStyle name="强调文字颜色 6 2 3 2" xfId="2932"/>
    <cellStyle name="强调文字颜色 6 2 4" xfId="2933"/>
    <cellStyle name="强调文字颜色 6 2 5" xfId="2934"/>
    <cellStyle name="强调文字颜色 6 2 6" xfId="2935"/>
    <cellStyle name="强调文字颜色 6 2 7" xfId="2936"/>
    <cellStyle name="强调文字颜色 6 3" xfId="2937"/>
    <cellStyle name="强调文字颜色 6 3 2" xfId="2938"/>
    <cellStyle name="强调文字颜色 6 3 2 2" xfId="2939"/>
    <cellStyle name="强调文字颜色 6 3 2 2 2" xfId="2940"/>
    <cellStyle name="强调文字颜色 6 3 2 3" xfId="2941"/>
    <cellStyle name="强调文字颜色 6 3 2 4" xfId="2942"/>
    <cellStyle name="强调文字颜色 6 3 2 5" xfId="2943"/>
    <cellStyle name="强调文字颜色 6 3 2 6" xfId="2944"/>
    <cellStyle name="强调文字颜色 6 3 3" xfId="2945"/>
    <cellStyle name="强调文字颜色 6 3 3 2" xfId="2946"/>
    <cellStyle name="强调文字颜色 6 3 4" xfId="2947"/>
    <cellStyle name="强调文字颜色 6 3 5" xfId="2948"/>
    <cellStyle name="强调文字颜色 6 3 6" xfId="2949"/>
    <cellStyle name="强调文字颜色 6 3 7" xfId="2950"/>
    <cellStyle name="强调文字颜色 6 4" xfId="2951"/>
    <cellStyle name="强调文字颜色 6 4 2" xfId="2952"/>
    <cellStyle name="强调文字颜色 6 4 2 2" xfId="2953"/>
    <cellStyle name="强调文字颜色 6 4 2 2 2" xfId="2954"/>
    <cellStyle name="强调文字颜色 6 4 2 3" xfId="2955"/>
    <cellStyle name="强调文字颜色 6 4 2 4" xfId="2956"/>
    <cellStyle name="强调文字颜色 6 4 2 5" xfId="2957"/>
    <cellStyle name="强调文字颜色 6 4 2 6" xfId="2958"/>
    <cellStyle name="强调文字颜色 6 4 3" xfId="2959"/>
    <cellStyle name="强调文字颜色 6 4 3 2" xfId="2960"/>
    <cellStyle name="强调文字颜色 6 4 4" xfId="2961"/>
    <cellStyle name="强调文字颜色 6 4 5" xfId="2962"/>
    <cellStyle name="强调文字颜色 6 4 6" xfId="2963"/>
    <cellStyle name="强调文字颜色 6 4 7" xfId="2964"/>
    <cellStyle name="强调文字颜色 6 5" xfId="2965"/>
    <cellStyle name="强调文字颜色 6 5 2" xfId="2966"/>
    <cellStyle name="强调文字颜色 6 5 2 2" xfId="2967"/>
    <cellStyle name="强调文字颜色 6 5 2 2 2" xfId="2968"/>
    <cellStyle name="强调文字颜色 6 5 2 3" xfId="2969"/>
    <cellStyle name="强调文字颜色 6 5 2 4" xfId="2970"/>
    <cellStyle name="强调文字颜色 6 5 2 5" xfId="2971"/>
    <cellStyle name="强调文字颜色 6 5 2 6" xfId="2972"/>
    <cellStyle name="强调文字颜色 6 5 3" xfId="2973"/>
    <cellStyle name="强调文字颜色 6 5 3 2" xfId="2974"/>
    <cellStyle name="强调文字颜色 6 5 4" xfId="2975"/>
    <cellStyle name="强调文字颜色 6 5 5" xfId="2976"/>
    <cellStyle name="强调文字颜色 6 5 6" xfId="2977"/>
    <cellStyle name="强调文字颜色 6 5 7" xfId="2978"/>
    <cellStyle name="强调文字颜色 6 6" xfId="2979"/>
    <cellStyle name="强调文字颜色 6 6 2" xfId="2980"/>
    <cellStyle name="强调文字颜色 6 7" xfId="2981"/>
    <cellStyle name="强调文字颜色 6 8" xfId="2982"/>
    <cellStyle name="强调文字颜色 6 9" xfId="2983"/>
    <cellStyle name="适中" xfId="2984"/>
    <cellStyle name="适中 2" xfId="2985"/>
    <cellStyle name="适中 2 2" xfId="2986"/>
    <cellStyle name="适中 2 2 2" xfId="2987"/>
    <cellStyle name="适中 2 2 2 2" xfId="2988"/>
    <cellStyle name="适中 2 2 3" xfId="2989"/>
    <cellStyle name="适中 2 2 4" xfId="2990"/>
    <cellStyle name="适中 2 2 5" xfId="2991"/>
    <cellStyle name="适中 2 2 6" xfId="2992"/>
    <cellStyle name="适中 2 3" xfId="2993"/>
    <cellStyle name="适中 2 3 2" xfId="2994"/>
    <cellStyle name="适中 2 4" xfId="2995"/>
    <cellStyle name="适中 2 5" xfId="2996"/>
    <cellStyle name="适中 2 6" xfId="2997"/>
    <cellStyle name="适中 2 7" xfId="2998"/>
    <cellStyle name="适中 3" xfId="2999"/>
    <cellStyle name="适中 3 2" xfId="3000"/>
    <cellStyle name="适中 3 2 2" xfId="3001"/>
    <cellStyle name="适中 3 2 2 2" xfId="3002"/>
    <cellStyle name="适中 3 2 3" xfId="3003"/>
    <cellStyle name="适中 3 2 4" xfId="3004"/>
    <cellStyle name="适中 3 2 5" xfId="3005"/>
    <cellStyle name="适中 3 2 6" xfId="3006"/>
    <cellStyle name="适中 3 3" xfId="3007"/>
    <cellStyle name="适中 3 3 2" xfId="3008"/>
    <cellStyle name="适中 3 4" xfId="3009"/>
    <cellStyle name="适中 3 5" xfId="3010"/>
    <cellStyle name="适中 3 6" xfId="3011"/>
    <cellStyle name="适中 3 7" xfId="3012"/>
    <cellStyle name="适中 4" xfId="3013"/>
    <cellStyle name="适中 4 2" xfId="3014"/>
    <cellStyle name="适中 4 2 2" xfId="3015"/>
    <cellStyle name="适中 4 2 2 2" xfId="3016"/>
    <cellStyle name="适中 4 2 3" xfId="3017"/>
    <cellStyle name="适中 4 2 4" xfId="3018"/>
    <cellStyle name="适中 4 2 5" xfId="3019"/>
    <cellStyle name="适中 4 2 6" xfId="3020"/>
    <cellStyle name="适中 4 3" xfId="3021"/>
    <cellStyle name="适中 4 3 2" xfId="3022"/>
    <cellStyle name="适中 4 4" xfId="3023"/>
    <cellStyle name="适中 4 5" xfId="3024"/>
    <cellStyle name="适中 4 6" xfId="3025"/>
    <cellStyle name="适中 4 7" xfId="3026"/>
    <cellStyle name="适中 5" xfId="3027"/>
    <cellStyle name="适中 5 2" xfId="3028"/>
    <cellStyle name="适中 5 2 2" xfId="3029"/>
    <cellStyle name="适中 5 2 2 2" xfId="3030"/>
    <cellStyle name="适中 5 2 3" xfId="3031"/>
    <cellStyle name="适中 5 2 4" xfId="3032"/>
    <cellStyle name="适中 5 2 5" xfId="3033"/>
    <cellStyle name="适中 5 2 6" xfId="3034"/>
    <cellStyle name="适中 5 3" xfId="3035"/>
    <cellStyle name="适中 5 3 2" xfId="3036"/>
    <cellStyle name="适中 5 4" xfId="3037"/>
    <cellStyle name="适中 5 5" xfId="3038"/>
    <cellStyle name="适中 5 6" xfId="3039"/>
    <cellStyle name="适中 5 7" xfId="3040"/>
    <cellStyle name="适中 6" xfId="3041"/>
    <cellStyle name="适中 6 2" xfId="3042"/>
    <cellStyle name="适中 7" xfId="3043"/>
    <cellStyle name="适中 8" xfId="3044"/>
    <cellStyle name="适中 9" xfId="3045"/>
    <cellStyle name="输出" xfId="3046"/>
    <cellStyle name="输出 2" xfId="3047"/>
    <cellStyle name="输出 2 2" xfId="3048"/>
    <cellStyle name="输出 2 2 2" xfId="3049"/>
    <cellStyle name="输出 2 2 2 2" xfId="3050"/>
    <cellStyle name="输出 2 2 3" xfId="3051"/>
    <cellStyle name="输出 2 2 4" xfId="3052"/>
    <cellStyle name="输出 2 2 5" xfId="3053"/>
    <cellStyle name="输出 2 2 6" xfId="3054"/>
    <cellStyle name="输出 2 3" xfId="3055"/>
    <cellStyle name="输出 2 3 2" xfId="3056"/>
    <cellStyle name="输出 2 4" xfId="3057"/>
    <cellStyle name="输出 2 5" xfId="3058"/>
    <cellStyle name="输出 2 6" xfId="3059"/>
    <cellStyle name="输出 2 7" xfId="3060"/>
    <cellStyle name="输出 3" xfId="3061"/>
    <cellStyle name="输出 3 2" xfId="3062"/>
    <cellStyle name="输出 3 2 2" xfId="3063"/>
    <cellStyle name="输出 3 2 2 2" xfId="3064"/>
    <cellStyle name="输出 3 2 3" xfId="3065"/>
    <cellStyle name="输出 3 2 4" xfId="3066"/>
    <cellStyle name="输出 3 2 5" xfId="3067"/>
    <cellStyle name="输出 3 2 6" xfId="3068"/>
    <cellStyle name="输出 3 3" xfId="3069"/>
    <cellStyle name="输出 3 3 2" xfId="3070"/>
    <cellStyle name="输出 3 4" xfId="3071"/>
    <cellStyle name="输出 3 5" xfId="3072"/>
    <cellStyle name="输出 3 6" xfId="3073"/>
    <cellStyle name="输出 3 7" xfId="3074"/>
    <cellStyle name="输出 4" xfId="3075"/>
    <cellStyle name="输出 4 2" xfId="3076"/>
    <cellStyle name="输出 4 2 2" xfId="3077"/>
    <cellStyle name="输出 4 2 2 2" xfId="3078"/>
    <cellStyle name="输出 4 2 3" xfId="3079"/>
    <cellStyle name="输出 4 2 4" xfId="3080"/>
    <cellStyle name="输出 4 2 5" xfId="3081"/>
    <cellStyle name="输出 4 2 6" xfId="3082"/>
    <cellStyle name="输出 4 3" xfId="3083"/>
    <cellStyle name="输出 4 3 2" xfId="3084"/>
    <cellStyle name="输出 4 4" xfId="3085"/>
    <cellStyle name="输出 4 5" xfId="3086"/>
    <cellStyle name="输出 4 6" xfId="3087"/>
    <cellStyle name="输出 4 7" xfId="3088"/>
    <cellStyle name="输出 5" xfId="3089"/>
    <cellStyle name="输出 5 2" xfId="3090"/>
    <cellStyle name="输出 5 2 2" xfId="3091"/>
    <cellStyle name="输出 5 2 2 2" xfId="3092"/>
    <cellStyle name="输出 5 2 3" xfId="3093"/>
    <cellStyle name="输出 5 2 4" xfId="3094"/>
    <cellStyle name="输出 5 2 5" xfId="3095"/>
    <cellStyle name="输出 5 2 6" xfId="3096"/>
    <cellStyle name="输出 5 3" xfId="3097"/>
    <cellStyle name="输出 5 3 2" xfId="3098"/>
    <cellStyle name="输出 5 4" xfId="3099"/>
    <cellStyle name="输出 5 5" xfId="3100"/>
    <cellStyle name="输出 5 6" xfId="3101"/>
    <cellStyle name="输出 5 7" xfId="3102"/>
    <cellStyle name="输出 6" xfId="3103"/>
    <cellStyle name="输出 6 2" xfId="3104"/>
    <cellStyle name="输出 7" xfId="3105"/>
    <cellStyle name="输出 8" xfId="3106"/>
    <cellStyle name="输出 9" xfId="3107"/>
    <cellStyle name="输入" xfId="3108"/>
    <cellStyle name="输入 2" xfId="3109"/>
    <cellStyle name="输入 2 2" xfId="3110"/>
    <cellStyle name="输入 2 2 2" xfId="3111"/>
    <cellStyle name="输入 2 2 2 2" xfId="3112"/>
    <cellStyle name="输入 2 2 3" xfId="3113"/>
    <cellStyle name="输入 2 2 4" xfId="3114"/>
    <cellStyle name="输入 2 2 5" xfId="3115"/>
    <cellStyle name="输入 2 2 6" xfId="3116"/>
    <cellStyle name="输入 2 3" xfId="3117"/>
    <cellStyle name="输入 2 3 2" xfId="3118"/>
    <cellStyle name="输入 2 4" xfId="3119"/>
    <cellStyle name="输入 2 5" xfId="3120"/>
    <cellStyle name="输入 2 6" xfId="3121"/>
    <cellStyle name="输入 2 7" xfId="3122"/>
    <cellStyle name="输入 3" xfId="3123"/>
    <cellStyle name="输入 3 2" xfId="3124"/>
    <cellStyle name="输入 3 2 2" xfId="3125"/>
    <cellStyle name="输入 3 2 2 2" xfId="3126"/>
    <cellStyle name="输入 3 2 3" xfId="3127"/>
    <cellStyle name="输入 3 2 4" xfId="3128"/>
    <cellStyle name="输入 3 2 5" xfId="3129"/>
    <cellStyle name="输入 3 2 6" xfId="3130"/>
    <cellStyle name="输入 3 3" xfId="3131"/>
    <cellStyle name="输入 3 3 2" xfId="3132"/>
    <cellStyle name="输入 3 4" xfId="3133"/>
    <cellStyle name="输入 3 5" xfId="3134"/>
    <cellStyle name="输入 3 6" xfId="3135"/>
    <cellStyle name="输入 3 7" xfId="3136"/>
    <cellStyle name="输入 4" xfId="3137"/>
    <cellStyle name="输入 4 2" xfId="3138"/>
    <cellStyle name="输入 4 2 2" xfId="3139"/>
    <cellStyle name="输入 4 2 2 2" xfId="3140"/>
    <cellStyle name="输入 4 2 3" xfId="3141"/>
    <cellStyle name="输入 4 2 4" xfId="3142"/>
    <cellStyle name="输入 4 2 5" xfId="3143"/>
    <cellStyle name="输入 4 2 6" xfId="3144"/>
    <cellStyle name="输入 4 3" xfId="3145"/>
    <cellStyle name="输入 4 3 2" xfId="3146"/>
    <cellStyle name="输入 4 4" xfId="3147"/>
    <cellStyle name="输入 4 5" xfId="3148"/>
    <cellStyle name="输入 4 6" xfId="3149"/>
    <cellStyle name="输入 4 7" xfId="3150"/>
    <cellStyle name="输入 5" xfId="3151"/>
    <cellStyle name="输入 5 2" xfId="3152"/>
    <cellStyle name="输入 5 2 2" xfId="3153"/>
    <cellStyle name="输入 5 2 2 2" xfId="3154"/>
    <cellStyle name="输入 5 2 3" xfId="3155"/>
    <cellStyle name="输入 5 2 4" xfId="3156"/>
    <cellStyle name="输入 5 2 5" xfId="3157"/>
    <cellStyle name="输入 5 2 6" xfId="3158"/>
    <cellStyle name="输入 5 3" xfId="3159"/>
    <cellStyle name="输入 5 3 2" xfId="3160"/>
    <cellStyle name="输入 5 4" xfId="3161"/>
    <cellStyle name="输入 5 5" xfId="3162"/>
    <cellStyle name="输入 5 6" xfId="3163"/>
    <cellStyle name="输入 5 7" xfId="3164"/>
    <cellStyle name="输入 6" xfId="3165"/>
    <cellStyle name="输入 6 2" xfId="3166"/>
    <cellStyle name="输入 7" xfId="3167"/>
    <cellStyle name="输入 8" xfId="3168"/>
    <cellStyle name="输入 9" xfId="3169"/>
    <cellStyle name="注释" xfId="3170"/>
    <cellStyle name="注释 2" xfId="3171"/>
    <cellStyle name="注释 2 10" xfId="3172"/>
    <cellStyle name="注释 2 11" xfId="3173"/>
    <cellStyle name="注释 2 2" xfId="3174"/>
    <cellStyle name="注释 2 2 2" xfId="3175"/>
    <cellStyle name="注释 2 2 2 2" xfId="3176"/>
    <cellStyle name="注释 2 2 2 2 2" xfId="3177"/>
    <cellStyle name="注释 2 2 2 3" xfId="3178"/>
    <cellStyle name="注释 2 2 2 4" xfId="3179"/>
    <cellStyle name="注释 2 2 2 5" xfId="3180"/>
    <cellStyle name="注释 2 2 2 6" xfId="3181"/>
    <cellStyle name="注释 2 2 3" xfId="3182"/>
    <cellStyle name="注释 2 2 3 2" xfId="3183"/>
    <cellStyle name="注释 2 2 4" xfId="3184"/>
    <cellStyle name="注释 2 2 5" xfId="3185"/>
    <cellStyle name="注释 2 2 6" xfId="3186"/>
    <cellStyle name="注释 2 2 7" xfId="3187"/>
    <cellStyle name="注释 2 3" xfId="3188"/>
    <cellStyle name="注释 2 3 2" xfId="3189"/>
    <cellStyle name="注释 2 3 2 2" xfId="3190"/>
    <cellStyle name="注释 2 3 2 2 2" xfId="3191"/>
    <cellStyle name="注释 2 3 2 3" xfId="3192"/>
    <cellStyle name="注释 2 3 2 4" xfId="3193"/>
    <cellStyle name="注释 2 3 2 5" xfId="3194"/>
    <cellStyle name="注释 2 3 2 6" xfId="3195"/>
    <cellStyle name="注释 2 3 3" xfId="3196"/>
    <cellStyle name="注释 2 3 3 2" xfId="3197"/>
    <cellStyle name="注释 2 3 4" xfId="3198"/>
    <cellStyle name="注释 2 3 5" xfId="3199"/>
    <cellStyle name="注释 2 3 6" xfId="3200"/>
    <cellStyle name="注释 2 3 7" xfId="3201"/>
    <cellStyle name="注释 2 4" xfId="3202"/>
    <cellStyle name="注释 2 4 2" xfId="3203"/>
    <cellStyle name="注释 2 4 2 2" xfId="3204"/>
    <cellStyle name="注释 2 4 2 2 2" xfId="3205"/>
    <cellStyle name="注释 2 4 2 3" xfId="3206"/>
    <cellStyle name="注释 2 4 2 4" xfId="3207"/>
    <cellStyle name="注释 2 4 2 5" xfId="3208"/>
    <cellStyle name="注释 2 4 2 6" xfId="3209"/>
    <cellStyle name="注释 2 4 3" xfId="3210"/>
    <cellStyle name="注释 2 4 3 2" xfId="3211"/>
    <cellStyle name="注释 2 4 4" xfId="3212"/>
    <cellStyle name="注释 2 4 5" xfId="3213"/>
    <cellStyle name="注释 2 4 6" xfId="3214"/>
    <cellStyle name="注释 2 4 7" xfId="3215"/>
    <cellStyle name="注释 2 5" xfId="3216"/>
    <cellStyle name="注释 2 5 2" xfId="3217"/>
    <cellStyle name="注释 2 5 2 2" xfId="3218"/>
    <cellStyle name="注释 2 5 3" xfId="3219"/>
    <cellStyle name="注释 2 5 4" xfId="3220"/>
    <cellStyle name="注释 2 5 5" xfId="3221"/>
    <cellStyle name="注释 2 5 6" xfId="3222"/>
    <cellStyle name="注释 2 6" xfId="3223"/>
    <cellStyle name="注释 2 6 2" xfId="3224"/>
    <cellStyle name="注释 2 6 3" xfId="3225"/>
    <cellStyle name="注释 2 6 4" xfId="3226"/>
    <cellStyle name="注释 2 6 5" xfId="3227"/>
    <cellStyle name="注释 2 7" xfId="3228"/>
    <cellStyle name="注释 2 7 2" xfId="3229"/>
    <cellStyle name="注释 2 8" xfId="3230"/>
    <cellStyle name="注释 2 9" xfId="32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8"/>
  <sheetViews>
    <sheetView zoomScalePageLayoutView="0" workbookViewId="0" topLeftCell="A1">
      <pane xSplit="13" ySplit="3" topLeftCell="N370" activePane="bottomRight" state="frozen"/>
      <selection pane="topLeft" activeCell="A1" sqref="A1"/>
      <selection pane="topRight" activeCell="N1" sqref="N1"/>
      <selection pane="bottomLeft" activeCell="A4" sqref="A4"/>
      <selection pane="bottomRight" activeCell="G386" sqref="G386"/>
    </sheetView>
  </sheetViews>
  <sheetFormatPr defaultColWidth="9.00390625" defaultRowHeight="14.25"/>
  <cols>
    <col min="1" max="1" width="3.50390625" style="0" customWidth="1"/>
    <col min="2" max="2" width="11.50390625" style="0" customWidth="1"/>
    <col min="3" max="3" width="6.75390625" style="0" customWidth="1"/>
    <col min="4" max="4" width="10.00390625" style="0" customWidth="1"/>
    <col min="5" max="5" width="7.125" style="0" customWidth="1"/>
    <col min="6" max="6" width="10.875" style="0" customWidth="1"/>
    <col min="7" max="7" width="9.375" style="0" customWidth="1"/>
    <col min="8" max="8" width="8.00390625" style="0" customWidth="1"/>
    <col min="9" max="9" width="11.375" style="0" customWidth="1"/>
    <col min="10" max="10" width="11.00390625" style="0" customWidth="1"/>
    <col min="11" max="11" width="10.00390625" style="0" customWidth="1"/>
    <col min="12" max="12" width="13.50390625" style="0" customWidth="1"/>
    <col min="13" max="13" width="38.75390625" style="0" customWidth="1"/>
    <col min="15" max="15" width="11.625" style="0" customWidth="1"/>
  </cols>
  <sheetData>
    <row r="1" spans="1:13" ht="14.25">
      <c r="A1" s="120" t="s">
        <v>0</v>
      </c>
      <c r="B1" s="120"/>
      <c r="C1" s="120"/>
      <c r="D1" s="120"/>
      <c r="E1" s="120"/>
      <c r="F1" s="120"/>
      <c r="G1" s="120"/>
      <c r="H1" s="120"/>
      <c r="I1" s="120"/>
      <c r="J1" s="120"/>
      <c r="K1" s="120"/>
      <c r="L1" s="120"/>
      <c r="M1" s="120"/>
    </row>
    <row r="2" spans="1:13" ht="14.25">
      <c r="A2" s="121" t="s">
        <v>283</v>
      </c>
      <c r="B2" s="121"/>
      <c r="C2" s="121"/>
      <c r="D2" s="121"/>
      <c r="E2" s="121"/>
      <c r="F2" s="121"/>
      <c r="G2" s="121"/>
      <c r="H2" s="121"/>
      <c r="I2" s="121"/>
      <c r="J2" s="121"/>
      <c r="K2" s="121"/>
      <c r="L2" s="121"/>
      <c r="M2" s="121"/>
    </row>
    <row r="3" spans="1:13" ht="24">
      <c r="A3" s="8" t="s">
        <v>1</v>
      </c>
      <c r="B3" s="8" t="s">
        <v>2</v>
      </c>
      <c r="C3" s="8" t="s">
        <v>3</v>
      </c>
      <c r="D3" s="8" t="s">
        <v>4</v>
      </c>
      <c r="E3" s="8" t="s">
        <v>13</v>
      </c>
      <c r="F3" s="8" t="s">
        <v>273</v>
      </c>
      <c r="G3" s="8" t="s">
        <v>5</v>
      </c>
      <c r="H3" s="8" t="s">
        <v>6</v>
      </c>
      <c r="I3" s="8" t="s">
        <v>7</v>
      </c>
      <c r="J3" s="8" t="s">
        <v>8</v>
      </c>
      <c r="K3" s="8" t="s">
        <v>9</v>
      </c>
      <c r="L3" s="8" t="s">
        <v>10</v>
      </c>
      <c r="M3" s="8" t="s">
        <v>30</v>
      </c>
    </row>
    <row r="4" spans="1:13" ht="14.25">
      <c r="A4" s="80">
        <v>1</v>
      </c>
      <c r="B4" s="74" t="s">
        <v>11</v>
      </c>
      <c r="C4" s="80">
        <v>12000</v>
      </c>
      <c r="D4" s="80">
        <f>4000+4000+2000</f>
        <v>10000</v>
      </c>
      <c r="E4" s="80">
        <v>2000</v>
      </c>
      <c r="F4" s="80" t="s">
        <v>274</v>
      </c>
      <c r="G4" s="8" t="s">
        <v>280</v>
      </c>
      <c r="H4" s="40"/>
      <c r="I4" s="40">
        <v>198.6567</v>
      </c>
      <c r="J4" s="80">
        <f>274.02-80+42.018-41.623317</f>
        <v>194.41468299999997</v>
      </c>
      <c r="K4" s="80">
        <v>0</v>
      </c>
      <c r="L4" s="80">
        <f>D4-J54</f>
        <v>10.319424999999683</v>
      </c>
      <c r="M4" s="80" t="s">
        <v>272</v>
      </c>
    </row>
    <row r="5" spans="1:13" ht="14.25">
      <c r="A5" s="80"/>
      <c r="B5" s="74"/>
      <c r="C5" s="80"/>
      <c r="D5" s="80"/>
      <c r="E5" s="80"/>
      <c r="F5" s="80"/>
      <c r="G5" s="8" t="s">
        <v>281</v>
      </c>
      <c r="H5" s="40"/>
      <c r="I5" s="40">
        <v>62.5056</v>
      </c>
      <c r="J5" s="80"/>
      <c r="K5" s="80"/>
      <c r="L5" s="80"/>
      <c r="M5" s="80"/>
    </row>
    <row r="6" spans="1:13" ht="14.25">
      <c r="A6" s="80"/>
      <c r="B6" s="74"/>
      <c r="C6" s="80"/>
      <c r="D6" s="80"/>
      <c r="E6" s="80"/>
      <c r="F6" s="80"/>
      <c r="G6" s="8" t="s">
        <v>282</v>
      </c>
      <c r="H6" s="40"/>
      <c r="I6" s="40">
        <v>2.17</v>
      </c>
      <c r="J6" s="80"/>
      <c r="K6" s="80"/>
      <c r="L6" s="80"/>
      <c r="M6" s="80"/>
    </row>
    <row r="7" spans="1:13" ht="14.25">
      <c r="A7" s="80"/>
      <c r="B7" s="74"/>
      <c r="C7" s="80"/>
      <c r="D7" s="80"/>
      <c r="E7" s="80"/>
      <c r="F7" s="80" t="s">
        <v>275</v>
      </c>
      <c r="G7" s="8" t="s">
        <v>280</v>
      </c>
      <c r="H7" s="40"/>
      <c r="I7" s="40">
        <v>40.9261</v>
      </c>
      <c r="J7" s="68">
        <f>42.06+12.7074+57.19-6.4254</f>
        <v>105.53200000000001</v>
      </c>
      <c r="K7" s="68"/>
      <c r="L7" s="80"/>
      <c r="M7" s="68" t="s">
        <v>184</v>
      </c>
    </row>
    <row r="8" spans="1:13" ht="14.25">
      <c r="A8" s="80"/>
      <c r="B8" s="74"/>
      <c r="C8" s="80"/>
      <c r="D8" s="80"/>
      <c r="E8" s="80"/>
      <c r="F8" s="80"/>
      <c r="G8" s="8" t="s">
        <v>281</v>
      </c>
      <c r="H8" s="40"/>
      <c r="I8" s="40">
        <v>12.22955</v>
      </c>
      <c r="J8" s="71"/>
      <c r="K8" s="71"/>
      <c r="L8" s="80"/>
      <c r="M8" s="71"/>
    </row>
    <row r="9" spans="1:13" ht="14.25">
      <c r="A9" s="80"/>
      <c r="B9" s="74"/>
      <c r="C9" s="80"/>
      <c r="D9" s="80"/>
      <c r="E9" s="80"/>
      <c r="F9" s="80"/>
      <c r="G9" s="8" t="s">
        <v>282</v>
      </c>
      <c r="H9" s="40"/>
      <c r="I9" s="40">
        <v>57.19</v>
      </c>
      <c r="J9" s="72"/>
      <c r="K9" s="72"/>
      <c r="L9" s="80"/>
      <c r="M9" s="72"/>
    </row>
    <row r="10" spans="1:13" ht="14.25">
      <c r="A10" s="80"/>
      <c r="B10" s="74"/>
      <c r="C10" s="80"/>
      <c r="D10" s="80"/>
      <c r="E10" s="80"/>
      <c r="F10" s="80" t="s">
        <v>276</v>
      </c>
      <c r="G10" s="8" t="s">
        <v>280</v>
      </c>
      <c r="H10" s="40"/>
      <c r="I10" s="40">
        <v>22.31808</v>
      </c>
      <c r="J10" s="80">
        <f>53.74-22.09-2.960432</f>
        <v>28.689568</v>
      </c>
      <c r="K10" s="80">
        <v>0</v>
      </c>
      <c r="L10" s="80"/>
      <c r="M10" s="80" t="s">
        <v>187</v>
      </c>
    </row>
    <row r="11" spans="1:13" ht="14.25">
      <c r="A11" s="80"/>
      <c r="B11" s="74"/>
      <c r="C11" s="80"/>
      <c r="D11" s="80"/>
      <c r="E11" s="80"/>
      <c r="F11" s="80"/>
      <c r="G11" s="8" t="s">
        <v>281</v>
      </c>
      <c r="H11" s="40"/>
      <c r="I11" s="40">
        <v>10.46471</v>
      </c>
      <c r="J11" s="80"/>
      <c r="K11" s="80"/>
      <c r="L11" s="80"/>
      <c r="M11" s="80"/>
    </row>
    <row r="12" spans="1:13" ht="14.25">
      <c r="A12" s="80"/>
      <c r="B12" s="74"/>
      <c r="C12" s="80"/>
      <c r="D12" s="80"/>
      <c r="E12" s="80"/>
      <c r="F12" s="80"/>
      <c r="G12" s="8" t="s">
        <v>282</v>
      </c>
      <c r="H12" s="40"/>
      <c r="I12" s="40">
        <v>17.38</v>
      </c>
      <c r="J12" s="80"/>
      <c r="K12" s="80"/>
      <c r="L12" s="80"/>
      <c r="M12" s="80"/>
    </row>
    <row r="13" spans="1:13" ht="14.25">
      <c r="A13" s="80"/>
      <c r="B13" s="74"/>
      <c r="C13" s="80"/>
      <c r="D13" s="80"/>
      <c r="E13" s="80"/>
      <c r="F13" s="80" t="s">
        <v>277</v>
      </c>
      <c r="G13" s="8" t="s">
        <v>280</v>
      </c>
      <c r="H13" s="40"/>
      <c r="I13" s="40">
        <v>132.8454</v>
      </c>
      <c r="J13" s="80">
        <f>294.524713-84.66595</f>
        <v>209.858763</v>
      </c>
      <c r="K13" s="80">
        <v>0</v>
      </c>
      <c r="L13" s="80"/>
      <c r="M13" s="80" t="s">
        <v>188</v>
      </c>
    </row>
    <row r="14" spans="1:13" ht="14.25">
      <c r="A14" s="80"/>
      <c r="B14" s="74"/>
      <c r="C14" s="80"/>
      <c r="D14" s="80"/>
      <c r="E14" s="80"/>
      <c r="F14" s="80"/>
      <c r="G14" s="8" t="s">
        <v>281</v>
      </c>
      <c r="H14" s="40"/>
      <c r="I14" s="40">
        <v>75.919313</v>
      </c>
      <c r="J14" s="80"/>
      <c r="K14" s="80"/>
      <c r="L14" s="80"/>
      <c r="M14" s="80"/>
    </row>
    <row r="15" spans="1:13" ht="14.25">
      <c r="A15" s="80"/>
      <c r="B15" s="74"/>
      <c r="C15" s="80"/>
      <c r="D15" s="80"/>
      <c r="E15" s="80"/>
      <c r="F15" s="80"/>
      <c r="G15" s="8" t="s">
        <v>282</v>
      </c>
      <c r="H15" s="40"/>
      <c r="I15" s="40">
        <v>85.76</v>
      </c>
      <c r="J15" s="80"/>
      <c r="K15" s="80"/>
      <c r="L15" s="80"/>
      <c r="M15" s="80"/>
    </row>
    <row r="16" spans="1:13" ht="24" customHeight="1">
      <c r="A16" s="80"/>
      <c r="B16" s="74"/>
      <c r="C16" s="80"/>
      <c r="D16" s="80"/>
      <c r="E16" s="80"/>
      <c r="F16" s="80" t="s">
        <v>278</v>
      </c>
      <c r="G16" s="8" t="s">
        <v>280</v>
      </c>
      <c r="H16" s="40"/>
      <c r="I16" s="40">
        <v>37.88312</v>
      </c>
      <c r="J16" s="68">
        <f>37.88312+3.438538+45.6-0.924376</f>
        <v>85.99728200000001</v>
      </c>
      <c r="K16" s="68">
        <v>0</v>
      </c>
      <c r="L16" s="80"/>
      <c r="M16" s="68" t="s">
        <v>288</v>
      </c>
    </row>
    <row r="17" spans="1:13" ht="14.25">
      <c r="A17" s="80"/>
      <c r="B17" s="74"/>
      <c r="C17" s="80"/>
      <c r="D17" s="80"/>
      <c r="E17" s="80"/>
      <c r="F17" s="80"/>
      <c r="G17" s="8" t="s">
        <v>281</v>
      </c>
      <c r="H17" s="40"/>
      <c r="I17" s="40">
        <v>3.438538</v>
      </c>
      <c r="J17" s="71"/>
      <c r="K17" s="71"/>
      <c r="L17" s="80"/>
      <c r="M17" s="71"/>
    </row>
    <row r="18" spans="1:13" ht="14.25">
      <c r="A18" s="80"/>
      <c r="B18" s="74"/>
      <c r="C18" s="80"/>
      <c r="D18" s="80"/>
      <c r="E18" s="80"/>
      <c r="F18" s="80"/>
      <c r="G18" s="8" t="s">
        <v>282</v>
      </c>
      <c r="H18" s="40"/>
      <c r="I18" s="40">
        <v>45.6</v>
      </c>
      <c r="J18" s="72"/>
      <c r="K18" s="72"/>
      <c r="L18" s="80"/>
      <c r="M18" s="72"/>
    </row>
    <row r="19" spans="1:13" ht="14.25">
      <c r="A19" s="80"/>
      <c r="B19" s="74"/>
      <c r="C19" s="80"/>
      <c r="D19" s="80"/>
      <c r="E19" s="80"/>
      <c r="F19" s="80" t="s">
        <v>279</v>
      </c>
      <c r="G19" s="8" t="s">
        <v>280</v>
      </c>
      <c r="H19" s="40"/>
      <c r="I19" s="40">
        <v>41.62463</v>
      </c>
      <c r="J19" s="68">
        <f>41.62463+44.04728+31.27-9.83749</f>
        <v>107.10441999999999</v>
      </c>
      <c r="K19" s="68">
        <v>0</v>
      </c>
      <c r="L19" s="80"/>
      <c r="M19" s="68" t="s">
        <v>149</v>
      </c>
    </row>
    <row r="20" spans="1:13" ht="14.25">
      <c r="A20" s="80"/>
      <c r="B20" s="74"/>
      <c r="C20" s="80"/>
      <c r="D20" s="80"/>
      <c r="E20" s="80"/>
      <c r="F20" s="80"/>
      <c r="G20" s="8" t="s">
        <v>281</v>
      </c>
      <c r="H20" s="40"/>
      <c r="I20" s="40">
        <v>44.04728</v>
      </c>
      <c r="J20" s="71"/>
      <c r="K20" s="71"/>
      <c r="L20" s="80"/>
      <c r="M20" s="71"/>
    </row>
    <row r="21" spans="1:13" ht="14.25">
      <c r="A21" s="80"/>
      <c r="B21" s="74"/>
      <c r="C21" s="80"/>
      <c r="D21" s="80"/>
      <c r="E21" s="80"/>
      <c r="F21" s="80"/>
      <c r="G21" s="8" t="s">
        <v>282</v>
      </c>
      <c r="H21" s="40"/>
      <c r="I21" s="40">
        <v>31.27</v>
      </c>
      <c r="J21" s="72"/>
      <c r="K21" s="72"/>
      <c r="L21" s="80"/>
      <c r="M21" s="72"/>
    </row>
    <row r="22" spans="1:13" ht="14.25">
      <c r="A22" s="80"/>
      <c r="B22" s="74"/>
      <c r="C22" s="80"/>
      <c r="D22" s="80"/>
      <c r="E22" s="80"/>
      <c r="F22" s="80" t="s">
        <v>93</v>
      </c>
      <c r="G22" s="80"/>
      <c r="H22" s="40"/>
      <c r="I22" s="40">
        <f>SUM(I4:I21)</f>
        <v>922.2290210000001</v>
      </c>
      <c r="J22" s="40">
        <f>SUM(J4:J21)</f>
        <v>731.5967160000001</v>
      </c>
      <c r="K22" s="40">
        <f>SUM(K4:K21)</f>
        <v>0</v>
      </c>
      <c r="L22" s="80"/>
      <c r="M22" s="40" t="s">
        <v>94</v>
      </c>
    </row>
    <row r="23" spans="1:13" ht="36">
      <c r="A23" s="80"/>
      <c r="B23" s="74"/>
      <c r="C23" s="80"/>
      <c r="D23" s="80"/>
      <c r="E23" s="80"/>
      <c r="F23" s="8" t="s">
        <v>56</v>
      </c>
      <c r="G23" s="9"/>
      <c r="H23" s="40">
        <v>7800</v>
      </c>
      <c r="I23" s="40">
        <v>7800</v>
      </c>
      <c r="J23" s="40">
        <f>2340+740+3159.9999+1560.0001</f>
        <v>7800</v>
      </c>
      <c r="K23" s="40">
        <f>I23-J23</f>
        <v>0</v>
      </c>
      <c r="L23" s="80"/>
      <c r="M23" s="40" t="s">
        <v>57</v>
      </c>
    </row>
    <row r="24" spans="1:13" ht="24" customHeight="1">
      <c r="A24" s="80"/>
      <c r="B24" s="74"/>
      <c r="C24" s="80"/>
      <c r="D24" s="80"/>
      <c r="E24" s="80"/>
      <c r="F24" s="80" t="s">
        <v>72</v>
      </c>
      <c r="G24" s="8" t="s">
        <v>15</v>
      </c>
      <c r="H24" s="40">
        <v>1200.93</v>
      </c>
      <c r="I24" s="40">
        <v>1200.85693</v>
      </c>
      <c r="J24" s="40">
        <f>360+149</f>
        <v>509</v>
      </c>
      <c r="K24" s="40">
        <f>I24-J24</f>
        <v>691.8569299999999</v>
      </c>
      <c r="L24" s="80"/>
      <c r="M24" s="40" t="s">
        <v>200</v>
      </c>
    </row>
    <row r="25" spans="1:13" ht="14.25">
      <c r="A25" s="80"/>
      <c r="B25" s="74"/>
      <c r="C25" s="80"/>
      <c r="D25" s="80"/>
      <c r="E25" s="80"/>
      <c r="F25" s="80"/>
      <c r="G25" s="8" t="s">
        <v>77</v>
      </c>
      <c r="H25" s="40">
        <v>29.1</v>
      </c>
      <c r="I25" s="40"/>
      <c r="J25" s="40"/>
      <c r="K25" s="40"/>
      <c r="L25" s="80"/>
      <c r="M25" s="40"/>
    </row>
    <row r="26" spans="1:13" ht="14.25">
      <c r="A26" s="80"/>
      <c r="B26" s="74"/>
      <c r="C26" s="80"/>
      <c r="D26" s="80"/>
      <c r="E26" s="80"/>
      <c r="F26" s="80"/>
      <c r="G26" s="8" t="s">
        <v>78</v>
      </c>
      <c r="H26" s="40">
        <v>36.03</v>
      </c>
      <c r="I26" s="40">
        <v>36.03</v>
      </c>
      <c r="J26" s="40">
        <f>10.809</f>
        <v>10.809</v>
      </c>
      <c r="K26" s="40">
        <f>I26-J26</f>
        <v>25.221000000000004</v>
      </c>
      <c r="L26" s="80"/>
      <c r="M26" s="40" t="s">
        <v>201</v>
      </c>
    </row>
    <row r="27" spans="1:13" ht="14.25">
      <c r="A27" s="80"/>
      <c r="B27" s="74"/>
      <c r="C27" s="80"/>
      <c r="D27" s="80"/>
      <c r="E27" s="80"/>
      <c r="F27" s="80"/>
      <c r="G27" s="8" t="s">
        <v>17</v>
      </c>
      <c r="H27" s="40">
        <v>24.02</v>
      </c>
      <c r="I27" s="40"/>
      <c r="J27" s="40">
        <f>7.2</f>
        <v>7.2</v>
      </c>
      <c r="K27" s="40"/>
      <c r="L27" s="80"/>
      <c r="M27" s="41" t="s">
        <v>202</v>
      </c>
    </row>
    <row r="28" spans="1:13" ht="14.25">
      <c r="A28" s="80"/>
      <c r="B28" s="74"/>
      <c r="C28" s="80"/>
      <c r="D28" s="80"/>
      <c r="E28" s="80"/>
      <c r="F28" s="80"/>
      <c r="G28" s="8" t="s">
        <v>80</v>
      </c>
      <c r="H28" s="40">
        <v>8.41</v>
      </c>
      <c r="I28" s="40">
        <v>8.41</v>
      </c>
      <c r="J28" s="40">
        <f>7.1485</f>
        <v>7.1485</v>
      </c>
      <c r="K28" s="40">
        <f>I28-J28</f>
        <v>1.2614999999999998</v>
      </c>
      <c r="L28" s="80"/>
      <c r="M28" s="40" t="s">
        <v>203</v>
      </c>
    </row>
    <row r="29" spans="1:13" ht="14.25">
      <c r="A29" s="80"/>
      <c r="B29" s="74"/>
      <c r="C29" s="80"/>
      <c r="D29" s="80"/>
      <c r="E29" s="80"/>
      <c r="F29" s="80"/>
      <c r="G29" s="8" t="s">
        <v>20</v>
      </c>
      <c r="H29" s="40">
        <v>2.4</v>
      </c>
      <c r="I29" s="40"/>
      <c r="J29" s="40"/>
      <c r="K29" s="40"/>
      <c r="L29" s="80"/>
      <c r="M29" s="40"/>
    </row>
    <row r="30" spans="1:13" ht="14.25">
      <c r="A30" s="80"/>
      <c r="B30" s="74"/>
      <c r="C30" s="80"/>
      <c r="D30" s="80"/>
      <c r="E30" s="80"/>
      <c r="F30" s="80"/>
      <c r="G30" s="8" t="s">
        <v>19</v>
      </c>
      <c r="H30" s="40">
        <v>8.41</v>
      </c>
      <c r="I30" s="40">
        <v>8.41</v>
      </c>
      <c r="J30" s="40">
        <f>7.1485</f>
        <v>7.1485</v>
      </c>
      <c r="K30" s="40">
        <f>I30-J30</f>
        <v>1.2614999999999998</v>
      </c>
      <c r="L30" s="80"/>
      <c r="M30" s="40" t="s">
        <v>204</v>
      </c>
    </row>
    <row r="31" spans="1:13" ht="14.25">
      <c r="A31" s="80"/>
      <c r="B31" s="74"/>
      <c r="C31" s="80"/>
      <c r="D31" s="80"/>
      <c r="E31" s="80"/>
      <c r="F31" s="80"/>
      <c r="G31" s="8" t="s">
        <v>23</v>
      </c>
      <c r="H31" s="40">
        <v>6</v>
      </c>
      <c r="I31" s="40"/>
      <c r="J31" s="40"/>
      <c r="K31" s="40"/>
      <c r="L31" s="80"/>
      <c r="M31" s="40"/>
    </row>
    <row r="32" spans="1:13" ht="14.25">
      <c r="A32" s="80"/>
      <c r="B32" s="74"/>
      <c r="C32" s="80"/>
      <c r="D32" s="80"/>
      <c r="E32" s="80"/>
      <c r="F32" s="80"/>
      <c r="G32" s="8" t="s">
        <v>81</v>
      </c>
      <c r="H32" s="40">
        <v>60.46</v>
      </c>
      <c r="I32" s="40"/>
      <c r="J32" s="40"/>
      <c r="K32" s="40"/>
      <c r="L32" s="80"/>
      <c r="M32" s="40"/>
    </row>
    <row r="33" spans="1:13" ht="14.25">
      <c r="A33" s="80"/>
      <c r="B33" s="74"/>
      <c r="C33" s="80"/>
      <c r="D33" s="80"/>
      <c r="E33" s="80"/>
      <c r="F33" s="80"/>
      <c r="G33" s="8" t="s">
        <v>82</v>
      </c>
      <c r="H33" s="40">
        <f>SUM(H24:H32)</f>
        <v>1375.7600000000002</v>
      </c>
      <c r="I33" s="40"/>
      <c r="J33" s="40">
        <f>SUM(J24:J32)</f>
        <v>541.306</v>
      </c>
      <c r="K33" s="40"/>
      <c r="L33" s="80"/>
      <c r="M33" s="40"/>
    </row>
    <row r="34" spans="1:13" ht="24" customHeight="1">
      <c r="A34" s="80"/>
      <c r="B34" s="74"/>
      <c r="C34" s="80"/>
      <c r="D34" s="80"/>
      <c r="E34" s="80"/>
      <c r="F34" s="80" t="s">
        <v>83</v>
      </c>
      <c r="G34" s="8" t="s">
        <v>15</v>
      </c>
      <c r="H34" s="40">
        <v>696.06</v>
      </c>
      <c r="I34" s="40">
        <v>696.06</v>
      </c>
      <c r="J34" s="40">
        <f>208.818+278.424</f>
        <v>487.24199999999996</v>
      </c>
      <c r="K34" s="40">
        <f>I34-J34</f>
        <v>208.81799999999998</v>
      </c>
      <c r="L34" s="80"/>
      <c r="M34" s="40" t="s">
        <v>109</v>
      </c>
    </row>
    <row r="35" spans="1:13" ht="14.25">
      <c r="A35" s="80"/>
      <c r="B35" s="74"/>
      <c r="C35" s="80"/>
      <c r="D35" s="80"/>
      <c r="E35" s="80"/>
      <c r="F35" s="80"/>
      <c r="G35" s="8" t="s">
        <v>84</v>
      </c>
      <c r="H35" s="40">
        <v>17.4</v>
      </c>
      <c r="I35" s="42">
        <v>17.4</v>
      </c>
      <c r="J35" s="42">
        <v>8.7</v>
      </c>
      <c r="K35" s="42">
        <f>I35-J35</f>
        <v>8.7</v>
      </c>
      <c r="L35" s="80"/>
      <c r="M35" s="40" t="s">
        <v>205</v>
      </c>
    </row>
    <row r="36" spans="1:13" ht="14.25">
      <c r="A36" s="80"/>
      <c r="B36" s="74"/>
      <c r="C36" s="80"/>
      <c r="D36" s="80"/>
      <c r="E36" s="80"/>
      <c r="F36" s="80"/>
      <c r="G36" s="8" t="s">
        <v>19</v>
      </c>
      <c r="H36" s="40">
        <v>4.87</v>
      </c>
      <c r="I36" s="40">
        <v>4.87</v>
      </c>
      <c r="J36" s="40">
        <f>4.1395</f>
        <v>4.1395</v>
      </c>
      <c r="K36" s="40">
        <f>I36-J36</f>
        <v>0.7305000000000001</v>
      </c>
      <c r="L36" s="80"/>
      <c r="M36" s="40" t="s">
        <v>206</v>
      </c>
    </row>
    <row r="37" spans="1:13" ht="14.25">
      <c r="A37" s="80"/>
      <c r="B37" s="74"/>
      <c r="C37" s="80"/>
      <c r="D37" s="80"/>
      <c r="E37" s="80"/>
      <c r="F37" s="80"/>
      <c r="G37" s="8" t="s">
        <v>78</v>
      </c>
      <c r="H37" s="40">
        <v>20.88</v>
      </c>
      <c r="I37" s="40">
        <v>20.88</v>
      </c>
      <c r="J37" s="40">
        <f>6.264</f>
        <v>6.264</v>
      </c>
      <c r="K37" s="40">
        <f>I37-J37</f>
        <v>14.616</v>
      </c>
      <c r="L37" s="80"/>
      <c r="M37" s="40" t="s">
        <v>207</v>
      </c>
    </row>
    <row r="38" spans="1:13" ht="14.25">
      <c r="A38" s="80"/>
      <c r="B38" s="74"/>
      <c r="C38" s="80"/>
      <c r="D38" s="80"/>
      <c r="E38" s="80"/>
      <c r="F38" s="80"/>
      <c r="G38" s="8" t="s">
        <v>23</v>
      </c>
      <c r="H38" s="40">
        <v>3.48</v>
      </c>
      <c r="I38" s="40"/>
      <c r="J38" s="40"/>
      <c r="K38" s="40"/>
      <c r="L38" s="80"/>
      <c r="M38" s="40"/>
    </row>
    <row r="39" spans="1:13" ht="24">
      <c r="A39" s="80"/>
      <c r="B39" s="74"/>
      <c r="C39" s="80"/>
      <c r="D39" s="80"/>
      <c r="E39" s="80"/>
      <c r="F39" s="80"/>
      <c r="G39" s="8" t="s">
        <v>85</v>
      </c>
      <c r="H39" s="40">
        <v>1.39</v>
      </c>
      <c r="I39" s="40"/>
      <c r="J39" s="40"/>
      <c r="K39" s="40"/>
      <c r="L39" s="80"/>
      <c r="M39" s="40"/>
    </row>
    <row r="40" spans="1:13" ht="14.25">
      <c r="A40" s="80"/>
      <c r="B40" s="74"/>
      <c r="C40" s="80"/>
      <c r="D40" s="80"/>
      <c r="E40" s="80"/>
      <c r="F40" s="80"/>
      <c r="G40" s="8" t="s">
        <v>79</v>
      </c>
      <c r="H40" s="40">
        <v>4.87</v>
      </c>
      <c r="I40" s="40">
        <v>4.87</v>
      </c>
      <c r="J40" s="40">
        <f>4.1395</f>
        <v>4.1395</v>
      </c>
      <c r="K40" s="40">
        <f>I40-J40</f>
        <v>0.7305000000000001</v>
      </c>
      <c r="L40" s="80"/>
      <c r="M40" s="40" t="s">
        <v>208</v>
      </c>
    </row>
    <row r="41" spans="1:13" ht="14.25">
      <c r="A41" s="80"/>
      <c r="B41" s="74"/>
      <c r="C41" s="80"/>
      <c r="D41" s="80"/>
      <c r="E41" s="80"/>
      <c r="F41" s="80"/>
      <c r="G41" s="8" t="s">
        <v>86</v>
      </c>
      <c r="H41" s="40">
        <v>19.4</v>
      </c>
      <c r="I41" s="40"/>
      <c r="J41" s="40"/>
      <c r="K41" s="40"/>
      <c r="L41" s="80"/>
      <c r="M41" s="40"/>
    </row>
    <row r="42" spans="1:13" ht="14.25">
      <c r="A42" s="80"/>
      <c r="B42" s="74"/>
      <c r="C42" s="80"/>
      <c r="D42" s="80"/>
      <c r="E42" s="80"/>
      <c r="F42" s="80"/>
      <c r="G42" s="8" t="s">
        <v>81</v>
      </c>
      <c r="H42" s="40">
        <v>34.8</v>
      </c>
      <c r="I42" s="40"/>
      <c r="J42" s="40"/>
      <c r="K42" s="40"/>
      <c r="L42" s="80"/>
      <c r="M42" s="40"/>
    </row>
    <row r="43" spans="1:13" ht="14.25">
      <c r="A43" s="80"/>
      <c r="B43" s="74"/>
      <c r="C43" s="80"/>
      <c r="D43" s="80"/>
      <c r="E43" s="80"/>
      <c r="F43" s="80"/>
      <c r="G43" s="8" t="s">
        <v>82</v>
      </c>
      <c r="H43" s="40">
        <f>SUM(H34:H42)</f>
        <v>803.1499999999999</v>
      </c>
      <c r="I43" s="40"/>
      <c r="J43" s="40">
        <f>SUM(J34:J42)</f>
        <v>510.48499999999996</v>
      </c>
      <c r="K43" s="40"/>
      <c r="L43" s="80"/>
      <c r="M43" s="40"/>
    </row>
    <row r="44" spans="1:13" ht="24" customHeight="1">
      <c r="A44" s="80"/>
      <c r="B44" s="74"/>
      <c r="C44" s="80"/>
      <c r="D44" s="80"/>
      <c r="E44" s="80"/>
      <c r="F44" s="80" t="s">
        <v>87</v>
      </c>
      <c r="G44" s="8" t="s">
        <v>15</v>
      </c>
      <c r="H44" s="40">
        <v>1237.34</v>
      </c>
      <c r="I44" s="40">
        <v>1237.186198</v>
      </c>
      <c r="J44" s="40">
        <v>371.155859</v>
      </c>
      <c r="K44" s="40">
        <f>I44-J44</f>
        <v>866.0303390000001</v>
      </c>
      <c r="L44" s="80"/>
      <c r="M44" s="40" t="s">
        <v>110</v>
      </c>
    </row>
    <row r="45" spans="1:13" ht="14.25">
      <c r="A45" s="80"/>
      <c r="B45" s="74"/>
      <c r="C45" s="80"/>
      <c r="D45" s="80"/>
      <c r="E45" s="80"/>
      <c r="F45" s="80"/>
      <c r="G45" s="8" t="s">
        <v>86</v>
      </c>
      <c r="H45" s="40">
        <v>18</v>
      </c>
      <c r="I45" s="40"/>
      <c r="J45" s="40"/>
      <c r="K45" s="40"/>
      <c r="L45" s="80"/>
      <c r="M45" s="40"/>
    </row>
    <row r="46" spans="1:13" ht="14.25">
      <c r="A46" s="80"/>
      <c r="B46" s="74"/>
      <c r="C46" s="80"/>
      <c r="D46" s="80"/>
      <c r="E46" s="80"/>
      <c r="F46" s="80"/>
      <c r="G46" s="8" t="s">
        <v>84</v>
      </c>
      <c r="H46" s="40">
        <v>30.93</v>
      </c>
      <c r="I46" s="40">
        <v>30.93</v>
      </c>
      <c r="J46" s="40">
        <f>9.279</f>
        <v>9.279</v>
      </c>
      <c r="K46" s="40">
        <f>I46-J46</f>
        <v>21.651</v>
      </c>
      <c r="L46" s="80"/>
      <c r="M46" s="40" t="s">
        <v>209</v>
      </c>
    </row>
    <row r="47" spans="1:13" ht="14.25">
      <c r="A47" s="80"/>
      <c r="B47" s="74"/>
      <c r="C47" s="80"/>
      <c r="D47" s="80"/>
      <c r="E47" s="80"/>
      <c r="F47" s="80"/>
      <c r="G47" s="8" t="s">
        <v>19</v>
      </c>
      <c r="H47" s="40">
        <v>8.66</v>
      </c>
      <c r="I47" s="40">
        <v>8.66</v>
      </c>
      <c r="J47" s="40">
        <v>7.361</v>
      </c>
      <c r="K47" s="40">
        <f>I47-J47</f>
        <v>1.2990000000000004</v>
      </c>
      <c r="L47" s="80"/>
      <c r="M47" s="40" t="s">
        <v>210</v>
      </c>
    </row>
    <row r="48" spans="1:13" ht="14.25">
      <c r="A48" s="80"/>
      <c r="B48" s="74"/>
      <c r="C48" s="80"/>
      <c r="D48" s="80"/>
      <c r="E48" s="80"/>
      <c r="F48" s="80"/>
      <c r="G48" s="8" t="s">
        <v>78</v>
      </c>
      <c r="H48" s="40">
        <v>37.12</v>
      </c>
      <c r="I48" s="40">
        <v>37.12</v>
      </c>
      <c r="J48" s="40">
        <f>11.136</f>
        <v>11.136</v>
      </c>
      <c r="K48" s="40">
        <f>I48-J48</f>
        <v>25.983999999999998</v>
      </c>
      <c r="L48" s="80"/>
      <c r="M48" s="40" t="s">
        <v>211</v>
      </c>
    </row>
    <row r="49" spans="1:13" ht="14.25">
      <c r="A49" s="80"/>
      <c r="B49" s="74"/>
      <c r="C49" s="80"/>
      <c r="D49" s="80"/>
      <c r="E49" s="80"/>
      <c r="F49" s="80"/>
      <c r="G49" s="8" t="s">
        <v>23</v>
      </c>
      <c r="H49" s="40">
        <v>6.19</v>
      </c>
      <c r="I49" s="40"/>
      <c r="J49" s="40"/>
      <c r="K49" s="40"/>
      <c r="L49" s="80"/>
      <c r="M49" s="40"/>
    </row>
    <row r="50" spans="1:13" ht="24">
      <c r="A50" s="80"/>
      <c r="B50" s="74"/>
      <c r="C50" s="80"/>
      <c r="D50" s="80"/>
      <c r="E50" s="80"/>
      <c r="F50" s="80"/>
      <c r="G50" s="8" t="s">
        <v>85</v>
      </c>
      <c r="H50" s="40">
        <v>2.47</v>
      </c>
      <c r="I50" s="40"/>
      <c r="J50" s="40"/>
      <c r="K50" s="40"/>
      <c r="L50" s="80"/>
      <c r="M50" s="40"/>
    </row>
    <row r="51" spans="1:13" ht="14.25">
      <c r="A51" s="80"/>
      <c r="B51" s="74"/>
      <c r="C51" s="80"/>
      <c r="D51" s="80"/>
      <c r="E51" s="80"/>
      <c r="F51" s="80"/>
      <c r="G51" s="8" t="s">
        <v>80</v>
      </c>
      <c r="H51" s="40">
        <v>8.66</v>
      </c>
      <c r="I51" s="40">
        <v>8.66</v>
      </c>
      <c r="J51" s="40">
        <f>7.361</f>
        <v>7.361</v>
      </c>
      <c r="K51" s="40">
        <f>I51-J51</f>
        <v>1.2990000000000004</v>
      </c>
      <c r="L51" s="80"/>
      <c r="M51" s="40" t="s">
        <v>212</v>
      </c>
    </row>
    <row r="52" spans="1:13" ht="14.25">
      <c r="A52" s="80"/>
      <c r="B52" s="74"/>
      <c r="C52" s="80"/>
      <c r="D52" s="80"/>
      <c r="E52" s="80"/>
      <c r="F52" s="80"/>
      <c r="G52" s="8" t="s">
        <v>81</v>
      </c>
      <c r="H52" s="40">
        <v>33.91</v>
      </c>
      <c r="I52" s="40"/>
      <c r="J52" s="40"/>
      <c r="K52" s="40"/>
      <c r="L52" s="80"/>
      <c r="M52" s="40"/>
    </row>
    <row r="53" spans="1:13" ht="14.25">
      <c r="A53" s="80"/>
      <c r="B53" s="74"/>
      <c r="C53" s="80"/>
      <c r="D53" s="80"/>
      <c r="E53" s="80"/>
      <c r="F53" s="80"/>
      <c r="G53" s="8" t="s">
        <v>82</v>
      </c>
      <c r="H53" s="40">
        <f>SUM(H44:H52)</f>
        <v>1383.2800000000002</v>
      </c>
      <c r="I53" s="40"/>
      <c r="J53" s="40">
        <f>SUM(J44:J52)</f>
        <v>406.292859</v>
      </c>
      <c r="K53" s="40"/>
      <c r="L53" s="80"/>
      <c r="M53" s="40"/>
    </row>
    <row r="54" spans="1:13" ht="36">
      <c r="A54" s="80"/>
      <c r="B54" s="74"/>
      <c r="C54" s="80"/>
      <c r="D54" s="80"/>
      <c r="E54" s="80"/>
      <c r="F54" s="80" t="s">
        <v>26</v>
      </c>
      <c r="G54" s="80"/>
      <c r="H54" s="40">
        <f>I22+H23+H33+H43+H53</f>
        <v>12284.419021</v>
      </c>
      <c r="I54" s="40"/>
      <c r="J54" s="40">
        <f>J22+J23+J33+J43+J53</f>
        <v>9989.680575</v>
      </c>
      <c r="K54" s="40"/>
      <c r="L54" s="80"/>
      <c r="M54" s="40" t="s">
        <v>213</v>
      </c>
    </row>
    <row r="55" spans="1:13" ht="24">
      <c r="A55" s="80">
        <v>2</v>
      </c>
      <c r="B55" s="74" t="s">
        <v>12</v>
      </c>
      <c r="C55" s="80"/>
      <c r="D55" s="80">
        <f>455+5544+65+213.2+41.6+5.2+255+184+45</f>
        <v>6808</v>
      </c>
      <c r="E55" s="80"/>
      <c r="F55" s="80" t="s">
        <v>14</v>
      </c>
      <c r="G55" s="8" t="s">
        <v>15</v>
      </c>
      <c r="H55" s="40">
        <f>1249.29</f>
        <v>1249.29</v>
      </c>
      <c r="I55" s="40">
        <v>1249.2172</v>
      </c>
      <c r="J55" s="40">
        <f>360+360+342</f>
        <v>1062</v>
      </c>
      <c r="K55" s="40">
        <f>I55-J55</f>
        <v>187.21720000000005</v>
      </c>
      <c r="L55" s="74">
        <f>D55-J84</f>
        <v>977.1683469999998</v>
      </c>
      <c r="M55" s="40" t="s">
        <v>38</v>
      </c>
    </row>
    <row r="56" spans="1:13" ht="14.25">
      <c r="A56" s="80"/>
      <c r="B56" s="74"/>
      <c r="C56" s="80"/>
      <c r="D56" s="80"/>
      <c r="E56" s="80"/>
      <c r="F56" s="80"/>
      <c r="G56" s="8" t="s">
        <v>16</v>
      </c>
      <c r="H56" s="40">
        <v>8</v>
      </c>
      <c r="I56" s="40"/>
      <c r="J56" s="40"/>
      <c r="K56" s="40"/>
      <c r="L56" s="74"/>
      <c r="M56" s="40"/>
    </row>
    <row r="57" spans="1:13" ht="14.25">
      <c r="A57" s="80"/>
      <c r="B57" s="74"/>
      <c r="C57" s="80"/>
      <c r="D57" s="80"/>
      <c r="E57" s="80"/>
      <c r="F57" s="80"/>
      <c r="G57" s="8" t="s">
        <v>17</v>
      </c>
      <c r="H57" s="40">
        <v>8</v>
      </c>
      <c r="I57" s="40"/>
      <c r="J57" s="40"/>
      <c r="K57" s="40"/>
      <c r="L57" s="74"/>
      <c r="M57" s="40"/>
    </row>
    <row r="58" spans="1:13" ht="14.25">
      <c r="A58" s="80"/>
      <c r="B58" s="74"/>
      <c r="C58" s="80"/>
      <c r="D58" s="80"/>
      <c r="E58" s="80"/>
      <c r="F58" s="80"/>
      <c r="G58" s="8" t="s">
        <v>18</v>
      </c>
      <c r="H58" s="40">
        <v>23.45</v>
      </c>
      <c r="I58" s="40"/>
      <c r="J58" s="40"/>
      <c r="K58" s="40"/>
      <c r="L58" s="74"/>
      <c r="M58" s="40"/>
    </row>
    <row r="59" spans="1:13" ht="14.25">
      <c r="A59" s="80"/>
      <c r="B59" s="74"/>
      <c r="C59" s="80"/>
      <c r="D59" s="80"/>
      <c r="E59" s="80"/>
      <c r="F59" s="80"/>
      <c r="G59" s="8" t="s">
        <v>19</v>
      </c>
      <c r="H59" s="40">
        <v>12.49</v>
      </c>
      <c r="I59" s="40"/>
      <c r="J59" s="40"/>
      <c r="K59" s="40"/>
      <c r="L59" s="74"/>
      <c r="M59" s="40"/>
    </row>
    <row r="60" spans="1:13" ht="14.25">
      <c r="A60" s="80"/>
      <c r="B60" s="74"/>
      <c r="C60" s="80"/>
      <c r="D60" s="80"/>
      <c r="E60" s="80"/>
      <c r="F60" s="80"/>
      <c r="G60" s="8" t="s">
        <v>20</v>
      </c>
      <c r="H60" s="40">
        <v>2.5</v>
      </c>
      <c r="I60" s="40"/>
      <c r="J60" s="40"/>
      <c r="K60" s="40"/>
      <c r="L60" s="74"/>
      <c r="M60" s="40"/>
    </row>
    <row r="61" spans="1:13" ht="14.25">
      <c r="A61" s="80"/>
      <c r="B61" s="74"/>
      <c r="C61" s="80"/>
      <c r="D61" s="80"/>
      <c r="E61" s="80"/>
      <c r="F61" s="80"/>
      <c r="G61" s="8" t="s">
        <v>21</v>
      </c>
      <c r="H61" s="40">
        <v>5</v>
      </c>
      <c r="I61" s="40"/>
      <c r="J61" s="40"/>
      <c r="K61" s="40"/>
      <c r="L61" s="74"/>
      <c r="M61" s="40"/>
    </row>
    <row r="62" spans="1:13" ht="14.25">
      <c r="A62" s="80"/>
      <c r="B62" s="74"/>
      <c r="C62" s="80"/>
      <c r="D62" s="80"/>
      <c r="E62" s="80"/>
      <c r="F62" s="80"/>
      <c r="G62" s="8" t="s">
        <v>22</v>
      </c>
      <c r="H62" s="40">
        <v>4</v>
      </c>
      <c r="I62" s="40"/>
      <c r="J62" s="40"/>
      <c r="K62" s="40"/>
      <c r="L62" s="74"/>
      <c r="M62" s="40"/>
    </row>
    <row r="63" spans="1:13" ht="14.25">
      <c r="A63" s="80"/>
      <c r="B63" s="74"/>
      <c r="C63" s="80"/>
      <c r="D63" s="80"/>
      <c r="E63" s="80"/>
      <c r="F63" s="80"/>
      <c r="G63" s="8" t="s">
        <v>23</v>
      </c>
      <c r="H63" s="40">
        <v>6.25</v>
      </c>
      <c r="I63" s="40"/>
      <c r="J63" s="40"/>
      <c r="K63" s="40"/>
      <c r="L63" s="74"/>
      <c r="M63" s="40"/>
    </row>
    <row r="64" spans="1:13" ht="14.25">
      <c r="A64" s="80"/>
      <c r="B64" s="74"/>
      <c r="C64" s="80"/>
      <c r="D64" s="80"/>
      <c r="E64" s="80"/>
      <c r="F64" s="80"/>
      <c r="G64" s="8" t="s">
        <v>24</v>
      </c>
      <c r="H64" s="40">
        <v>17.03</v>
      </c>
      <c r="I64" s="40"/>
      <c r="J64" s="40"/>
      <c r="K64" s="40"/>
      <c r="L64" s="74"/>
      <c r="M64" s="40"/>
    </row>
    <row r="65" spans="1:13" ht="14.25">
      <c r="A65" s="80"/>
      <c r="B65" s="74"/>
      <c r="C65" s="80"/>
      <c r="D65" s="80"/>
      <c r="E65" s="80"/>
      <c r="F65" s="80"/>
      <c r="G65" s="8" t="s">
        <v>25</v>
      </c>
      <c r="H65" s="40">
        <f>SUM(H55:H64)</f>
        <v>1336.01</v>
      </c>
      <c r="I65" s="40"/>
      <c r="J65" s="40">
        <f>SUM(J55:J64)</f>
        <v>1062</v>
      </c>
      <c r="K65" s="40"/>
      <c r="L65" s="74"/>
      <c r="M65" s="40" t="s">
        <v>44</v>
      </c>
    </row>
    <row r="66" spans="1:13" ht="24">
      <c r="A66" s="80"/>
      <c r="B66" s="74"/>
      <c r="C66" s="80"/>
      <c r="D66" s="80"/>
      <c r="E66" s="80"/>
      <c r="F66" s="80" t="s">
        <v>51</v>
      </c>
      <c r="G66" s="8" t="s">
        <v>15</v>
      </c>
      <c r="H66" s="40">
        <v>1413.6</v>
      </c>
      <c r="I66" s="40">
        <v>1413.501948</v>
      </c>
      <c r="J66" s="40">
        <f>425.050584+565.400779+212.02529</f>
        <v>1202.4766530000002</v>
      </c>
      <c r="K66" s="42">
        <f>I66-J66</f>
        <v>211.02529499999991</v>
      </c>
      <c r="L66" s="74"/>
      <c r="M66" s="43" t="s">
        <v>189</v>
      </c>
    </row>
    <row r="67" spans="1:13" ht="14.25">
      <c r="A67" s="80"/>
      <c r="B67" s="74"/>
      <c r="C67" s="80"/>
      <c r="D67" s="80"/>
      <c r="E67" s="80"/>
      <c r="F67" s="80"/>
      <c r="G67" s="8" t="s">
        <v>17</v>
      </c>
      <c r="H67" s="40">
        <v>28.27</v>
      </c>
      <c r="I67" s="40">
        <v>28.27</v>
      </c>
      <c r="J67" s="40">
        <f>15+9</f>
        <v>24</v>
      </c>
      <c r="K67" s="42">
        <f>I67-J67</f>
        <v>4.27</v>
      </c>
      <c r="L67" s="74"/>
      <c r="M67" s="40" t="s">
        <v>104</v>
      </c>
    </row>
    <row r="68" spans="1:13" ht="14.25">
      <c r="A68" s="80"/>
      <c r="B68" s="74"/>
      <c r="C68" s="80"/>
      <c r="D68" s="80"/>
      <c r="E68" s="80"/>
      <c r="F68" s="80"/>
      <c r="G68" s="8" t="s">
        <v>97</v>
      </c>
      <c r="H68" s="40"/>
      <c r="I68" s="40"/>
      <c r="J68" s="40">
        <f>9.9+6.1</f>
        <v>16</v>
      </c>
      <c r="K68" s="40"/>
      <c r="L68" s="74"/>
      <c r="M68" s="40" t="s">
        <v>102</v>
      </c>
    </row>
    <row r="69" spans="1:13" ht="14.25">
      <c r="A69" s="80"/>
      <c r="B69" s="74"/>
      <c r="C69" s="80"/>
      <c r="D69" s="80"/>
      <c r="E69" s="80"/>
      <c r="F69" s="80"/>
      <c r="G69" s="8" t="s">
        <v>19</v>
      </c>
      <c r="H69" s="40">
        <v>9.9</v>
      </c>
      <c r="I69" s="40">
        <v>9.9</v>
      </c>
      <c r="J69" s="40">
        <f>8.415+1.485</f>
        <v>9.899999999999999</v>
      </c>
      <c r="K69" s="40">
        <f>I69-J69</f>
        <v>0</v>
      </c>
      <c r="L69" s="74"/>
      <c r="M69" s="40" t="s">
        <v>154</v>
      </c>
    </row>
    <row r="70" spans="1:13" ht="14.25">
      <c r="A70" s="80"/>
      <c r="B70" s="74"/>
      <c r="C70" s="80"/>
      <c r="D70" s="80"/>
      <c r="E70" s="80"/>
      <c r="F70" s="80"/>
      <c r="G70" s="8" t="s">
        <v>62</v>
      </c>
      <c r="H70" s="40"/>
      <c r="I70" s="40"/>
      <c r="J70" s="40">
        <v>16.54</v>
      </c>
      <c r="K70" s="40"/>
      <c r="L70" s="74"/>
      <c r="M70" s="40" t="s">
        <v>148</v>
      </c>
    </row>
    <row r="71" spans="1:13" ht="14.25">
      <c r="A71" s="80"/>
      <c r="B71" s="74"/>
      <c r="C71" s="80"/>
      <c r="D71" s="80"/>
      <c r="E71" s="80"/>
      <c r="F71" s="80"/>
      <c r="G71" s="8" t="s">
        <v>25</v>
      </c>
      <c r="H71" s="40">
        <f>SUM(H66:H70)</f>
        <v>1451.77</v>
      </c>
      <c r="I71" s="40"/>
      <c r="J71" s="40">
        <f>SUM(J66:J70)</f>
        <v>1268.9166530000002</v>
      </c>
      <c r="K71" s="40"/>
      <c r="L71" s="74"/>
      <c r="M71" s="40" t="s">
        <v>190</v>
      </c>
    </row>
    <row r="72" spans="1:13" ht="14.25">
      <c r="A72" s="80"/>
      <c r="B72" s="74"/>
      <c r="C72" s="80"/>
      <c r="D72" s="80"/>
      <c r="E72" s="80"/>
      <c r="F72" s="10" t="s">
        <v>33</v>
      </c>
      <c r="G72" s="10" t="s">
        <v>37</v>
      </c>
      <c r="H72" s="42"/>
      <c r="I72" s="42"/>
      <c r="J72" s="42">
        <v>100</v>
      </c>
      <c r="K72" s="42"/>
      <c r="L72" s="74"/>
      <c r="M72" s="40" t="s">
        <v>108</v>
      </c>
    </row>
    <row r="73" spans="1:13" ht="24">
      <c r="A73" s="80"/>
      <c r="B73" s="74"/>
      <c r="C73" s="80"/>
      <c r="D73" s="80"/>
      <c r="E73" s="80"/>
      <c r="F73" s="10" t="s">
        <v>34</v>
      </c>
      <c r="G73" s="10" t="s">
        <v>37</v>
      </c>
      <c r="H73" s="42"/>
      <c r="I73" s="42"/>
      <c r="J73" s="42">
        <f>276+276-60-60</f>
        <v>432</v>
      </c>
      <c r="K73" s="42"/>
      <c r="L73" s="74"/>
      <c r="M73" s="40" t="s">
        <v>191</v>
      </c>
    </row>
    <row r="74" spans="1:13" ht="36">
      <c r="A74" s="80"/>
      <c r="B74" s="74"/>
      <c r="C74" s="80"/>
      <c r="D74" s="80"/>
      <c r="E74" s="80"/>
      <c r="F74" s="10" t="s">
        <v>31</v>
      </c>
      <c r="G74" s="10" t="s">
        <v>37</v>
      </c>
      <c r="H74" s="42"/>
      <c r="I74" s="42"/>
      <c r="J74" s="42">
        <f>288</f>
        <v>288</v>
      </c>
      <c r="K74" s="42"/>
      <c r="L74" s="74"/>
      <c r="M74" s="40" t="s">
        <v>192</v>
      </c>
    </row>
    <row r="75" spans="1:13" ht="14.25">
      <c r="A75" s="80"/>
      <c r="B75" s="74"/>
      <c r="C75" s="80"/>
      <c r="D75" s="80"/>
      <c r="E75" s="80"/>
      <c r="F75" s="10" t="s">
        <v>29</v>
      </c>
      <c r="G75" s="10" t="s">
        <v>37</v>
      </c>
      <c r="H75" s="42"/>
      <c r="I75" s="42"/>
      <c r="J75" s="42">
        <f>756+25</f>
        <v>781</v>
      </c>
      <c r="K75" s="42"/>
      <c r="L75" s="74"/>
      <c r="M75" s="40" t="s">
        <v>100</v>
      </c>
    </row>
    <row r="76" spans="1:13" ht="14.25">
      <c r="A76" s="80"/>
      <c r="B76" s="74"/>
      <c r="C76" s="80"/>
      <c r="D76" s="80"/>
      <c r="E76" s="80"/>
      <c r="F76" s="10" t="s">
        <v>28</v>
      </c>
      <c r="G76" s="10" t="s">
        <v>37</v>
      </c>
      <c r="H76" s="42"/>
      <c r="I76" s="42"/>
      <c r="J76" s="42">
        <f>299-28</f>
        <v>271</v>
      </c>
      <c r="K76" s="42"/>
      <c r="L76" s="74"/>
      <c r="M76" s="40" t="s">
        <v>322</v>
      </c>
    </row>
    <row r="77" spans="1:13" ht="36">
      <c r="A77" s="80"/>
      <c r="B77" s="74"/>
      <c r="C77" s="80"/>
      <c r="D77" s="80"/>
      <c r="E77" s="80"/>
      <c r="F77" s="10" t="s">
        <v>28</v>
      </c>
      <c r="G77" s="10" t="s">
        <v>193</v>
      </c>
      <c r="H77" s="42"/>
      <c r="I77" s="42"/>
      <c r="J77" s="42">
        <v>198</v>
      </c>
      <c r="K77" s="42"/>
      <c r="L77" s="74"/>
      <c r="M77" s="40" t="s">
        <v>323</v>
      </c>
    </row>
    <row r="78" spans="1:13" ht="24">
      <c r="A78" s="80"/>
      <c r="B78" s="74"/>
      <c r="C78" s="80"/>
      <c r="D78" s="80"/>
      <c r="E78" s="80"/>
      <c r="F78" s="10" t="s">
        <v>28</v>
      </c>
      <c r="G78" s="10" t="s">
        <v>120</v>
      </c>
      <c r="H78" s="42"/>
      <c r="I78" s="42"/>
      <c r="J78" s="42">
        <v>65.895</v>
      </c>
      <c r="K78" s="42"/>
      <c r="L78" s="74"/>
      <c r="M78" s="40" t="s">
        <v>194</v>
      </c>
    </row>
    <row r="79" spans="1:13" ht="24">
      <c r="A79" s="80"/>
      <c r="B79" s="74"/>
      <c r="C79" s="80"/>
      <c r="D79" s="80"/>
      <c r="E79" s="80"/>
      <c r="F79" s="10" t="s">
        <v>32</v>
      </c>
      <c r="G79" s="10" t="s">
        <v>55</v>
      </c>
      <c r="H79" s="42"/>
      <c r="I79" s="42"/>
      <c r="J79" s="42">
        <v>234</v>
      </c>
      <c r="K79" s="42"/>
      <c r="L79" s="74"/>
      <c r="M79" s="40" t="s">
        <v>54</v>
      </c>
    </row>
    <row r="80" spans="1:13" ht="51" customHeight="1">
      <c r="A80" s="80"/>
      <c r="B80" s="74"/>
      <c r="C80" s="80"/>
      <c r="D80" s="80"/>
      <c r="E80" s="80"/>
      <c r="F80" s="25" t="s">
        <v>105</v>
      </c>
      <c r="G80" s="10" t="s">
        <v>106</v>
      </c>
      <c r="H80" s="42"/>
      <c r="I80" s="42"/>
      <c r="J80" s="42">
        <v>156.002</v>
      </c>
      <c r="K80" s="42"/>
      <c r="L80" s="74"/>
      <c r="M80" s="40" t="s">
        <v>107</v>
      </c>
    </row>
    <row r="81" spans="1:14" ht="51" customHeight="1">
      <c r="A81" s="80"/>
      <c r="B81" s="74"/>
      <c r="C81" s="80"/>
      <c r="D81" s="80"/>
      <c r="E81" s="80"/>
      <c r="F81" s="25" t="s">
        <v>147</v>
      </c>
      <c r="G81" s="10" t="s">
        <v>106</v>
      </c>
      <c r="H81" s="42"/>
      <c r="I81" s="42"/>
      <c r="J81" s="42">
        <f>92.301+123.068</f>
        <v>215.369</v>
      </c>
      <c r="K81" s="42"/>
      <c r="L81" s="74"/>
      <c r="M81" s="40" t="s">
        <v>151</v>
      </c>
      <c r="N81" s="3"/>
    </row>
    <row r="82" spans="1:14" ht="72">
      <c r="A82" s="80"/>
      <c r="B82" s="74"/>
      <c r="C82" s="80"/>
      <c r="D82" s="80"/>
      <c r="E82" s="80"/>
      <c r="F82" s="25" t="s">
        <v>284</v>
      </c>
      <c r="G82" s="25" t="s">
        <v>106</v>
      </c>
      <c r="H82" s="42"/>
      <c r="I82" s="42"/>
      <c r="J82" s="42">
        <v>135.432</v>
      </c>
      <c r="K82" s="42"/>
      <c r="L82" s="74"/>
      <c r="M82" s="40" t="s">
        <v>285</v>
      </c>
      <c r="N82" s="3"/>
    </row>
    <row r="83" spans="1:14" ht="48.75" customHeight="1">
      <c r="A83" s="80"/>
      <c r="B83" s="74"/>
      <c r="C83" s="80"/>
      <c r="D83" s="80"/>
      <c r="E83" s="80"/>
      <c r="F83" s="32" t="s">
        <v>317</v>
      </c>
      <c r="G83" s="25"/>
      <c r="H83" s="42"/>
      <c r="I83" s="42"/>
      <c r="J83" s="42">
        <v>623.217</v>
      </c>
      <c r="K83" s="42"/>
      <c r="L83" s="74"/>
      <c r="M83" s="40" t="s">
        <v>287</v>
      </c>
      <c r="N83" s="3"/>
    </row>
    <row r="84" spans="1:13" ht="84">
      <c r="A84" s="80"/>
      <c r="B84" s="74"/>
      <c r="C84" s="80"/>
      <c r="D84" s="80"/>
      <c r="E84" s="80"/>
      <c r="F84" s="80" t="s">
        <v>26</v>
      </c>
      <c r="G84" s="80"/>
      <c r="H84" s="40"/>
      <c r="I84" s="40"/>
      <c r="J84" s="40">
        <f>J65+J71+J72+J73+J74+J75+J76+J77+J78+J79+J80+J81+J82+J83</f>
        <v>5830.831653</v>
      </c>
      <c r="K84" s="40"/>
      <c r="L84" s="74"/>
      <c r="M84" s="40" t="s">
        <v>324</v>
      </c>
    </row>
    <row r="85" spans="1:13" ht="36">
      <c r="A85" s="8">
        <v>3</v>
      </c>
      <c r="B85" s="8" t="s">
        <v>91</v>
      </c>
      <c r="C85" s="8"/>
      <c r="D85" s="8">
        <v>100</v>
      </c>
      <c r="E85" s="8"/>
      <c r="F85" s="80"/>
      <c r="G85" s="80"/>
      <c r="H85" s="40"/>
      <c r="I85" s="40"/>
      <c r="J85" s="40">
        <v>100</v>
      </c>
      <c r="K85" s="40">
        <v>0</v>
      </c>
      <c r="L85" s="40">
        <v>0</v>
      </c>
      <c r="M85" s="40" t="s">
        <v>59</v>
      </c>
    </row>
    <row r="86" spans="1:13" ht="36">
      <c r="A86" s="8">
        <v>4</v>
      </c>
      <c r="B86" s="8" t="s">
        <v>92</v>
      </c>
      <c r="C86" s="8"/>
      <c r="D86" s="8">
        <v>100</v>
      </c>
      <c r="E86" s="8"/>
      <c r="F86" s="80"/>
      <c r="G86" s="80"/>
      <c r="H86" s="40"/>
      <c r="I86" s="40"/>
      <c r="J86" s="40">
        <v>100</v>
      </c>
      <c r="K86" s="40">
        <v>0</v>
      </c>
      <c r="L86" s="40">
        <v>0</v>
      </c>
      <c r="M86" s="40" t="s">
        <v>60</v>
      </c>
    </row>
    <row r="87" spans="1:13" ht="120">
      <c r="A87" s="8">
        <v>5</v>
      </c>
      <c r="B87" s="8" t="s">
        <v>111</v>
      </c>
      <c r="C87" s="8"/>
      <c r="D87" s="8">
        <v>100</v>
      </c>
      <c r="E87" s="8"/>
      <c r="F87" s="80"/>
      <c r="G87" s="80"/>
      <c r="H87" s="40"/>
      <c r="I87" s="40"/>
      <c r="J87" s="40">
        <f>78.80849+3.1425+3.4+6.091+2.9824+2.4815+1.8</f>
        <v>98.70589</v>
      </c>
      <c r="K87" s="40"/>
      <c r="L87" s="40">
        <f>D87-J87</f>
        <v>1.2941100000000034</v>
      </c>
      <c r="M87" s="40" t="s">
        <v>214</v>
      </c>
    </row>
    <row r="88" spans="1:13" ht="24">
      <c r="A88" s="68">
        <v>6</v>
      </c>
      <c r="B88" s="84" t="s">
        <v>99</v>
      </c>
      <c r="C88" s="68"/>
      <c r="D88" s="68">
        <v>200</v>
      </c>
      <c r="E88" s="68"/>
      <c r="F88" s="74" t="s">
        <v>112</v>
      </c>
      <c r="G88" s="10" t="s">
        <v>19</v>
      </c>
      <c r="H88" s="40"/>
      <c r="I88" s="40"/>
      <c r="J88" s="40">
        <f>3.9865+5+1.56</f>
        <v>10.5465</v>
      </c>
      <c r="K88" s="40"/>
      <c r="L88" s="80">
        <f>D88-J92-J97-J102</f>
        <v>158.48350000000002</v>
      </c>
      <c r="M88" s="42" t="s">
        <v>195</v>
      </c>
    </row>
    <row r="89" spans="1:13" ht="14.25">
      <c r="A89" s="71"/>
      <c r="B89" s="85"/>
      <c r="C89" s="71"/>
      <c r="D89" s="71"/>
      <c r="E89" s="71"/>
      <c r="F89" s="74"/>
      <c r="G89" s="10" t="s">
        <v>17</v>
      </c>
      <c r="H89" s="40"/>
      <c r="I89" s="40"/>
      <c r="J89" s="40">
        <f>3.1</f>
        <v>3.1</v>
      </c>
      <c r="K89" s="40"/>
      <c r="L89" s="80"/>
      <c r="M89" s="42" t="s">
        <v>196</v>
      </c>
    </row>
    <row r="90" spans="1:13" ht="14.25">
      <c r="A90" s="71"/>
      <c r="B90" s="85"/>
      <c r="C90" s="71"/>
      <c r="D90" s="71"/>
      <c r="E90" s="71"/>
      <c r="F90" s="74"/>
      <c r="G90" s="10" t="s">
        <v>62</v>
      </c>
      <c r="H90" s="40"/>
      <c r="I90" s="40"/>
      <c r="J90" s="40">
        <f>5.6865</f>
        <v>5.6865</v>
      </c>
      <c r="K90" s="40"/>
      <c r="L90" s="80"/>
      <c r="M90" s="42" t="s">
        <v>197</v>
      </c>
    </row>
    <row r="91" spans="1:13" ht="14.25">
      <c r="A91" s="71"/>
      <c r="B91" s="85"/>
      <c r="C91" s="71"/>
      <c r="D91" s="71"/>
      <c r="E91" s="71"/>
      <c r="F91" s="74"/>
      <c r="G91" s="10" t="s">
        <v>20</v>
      </c>
      <c r="H91" s="40"/>
      <c r="I91" s="40"/>
      <c r="J91" s="40">
        <f>0.45</f>
        <v>0.45</v>
      </c>
      <c r="K91" s="40"/>
      <c r="L91" s="80"/>
      <c r="M91" s="42" t="s">
        <v>198</v>
      </c>
    </row>
    <row r="92" spans="1:13" ht="14.25">
      <c r="A92" s="71"/>
      <c r="B92" s="85"/>
      <c r="C92" s="71"/>
      <c r="D92" s="71"/>
      <c r="E92" s="71"/>
      <c r="F92" s="74"/>
      <c r="G92" s="8" t="s">
        <v>25</v>
      </c>
      <c r="H92" s="40"/>
      <c r="I92" s="40"/>
      <c r="J92" s="40">
        <f>SUM(J88:J91)</f>
        <v>19.782999999999998</v>
      </c>
      <c r="K92" s="40"/>
      <c r="L92" s="80"/>
      <c r="M92" s="40"/>
    </row>
    <row r="93" spans="1:13" ht="14.25">
      <c r="A93" s="71"/>
      <c r="B93" s="85"/>
      <c r="C93" s="71"/>
      <c r="D93" s="71"/>
      <c r="E93" s="71"/>
      <c r="F93" s="74" t="s">
        <v>113</v>
      </c>
      <c r="G93" s="11" t="s">
        <v>19</v>
      </c>
      <c r="H93" s="40"/>
      <c r="I93" s="40"/>
      <c r="J93" s="40">
        <f>1.79</f>
        <v>1.79</v>
      </c>
      <c r="K93" s="40"/>
      <c r="L93" s="80"/>
      <c r="M93" s="40" t="s">
        <v>215</v>
      </c>
    </row>
    <row r="94" spans="1:13" ht="14.25">
      <c r="A94" s="71"/>
      <c r="B94" s="85"/>
      <c r="C94" s="71"/>
      <c r="D94" s="71"/>
      <c r="E94" s="71"/>
      <c r="F94" s="74"/>
      <c r="G94" s="11" t="s">
        <v>17</v>
      </c>
      <c r="H94" s="40"/>
      <c r="I94" s="40"/>
      <c r="J94" s="40">
        <f>2.307</f>
        <v>2.307</v>
      </c>
      <c r="K94" s="40"/>
      <c r="L94" s="80"/>
      <c r="M94" s="40" t="s">
        <v>117</v>
      </c>
    </row>
    <row r="95" spans="1:13" ht="14.25">
      <c r="A95" s="71"/>
      <c r="B95" s="85"/>
      <c r="C95" s="71"/>
      <c r="D95" s="71"/>
      <c r="E95" s="71"/>
      <c r="F95" s="74"/>
      <c r="G95" s="11" t="s">
        <v>62</v>
      </c>
      <c r="H95" s="40"/>
      <c r="I95" s="40"/>
      <c r="J95" s="40">
        <f>7.8455</f>
        <v>7.8455</v>
      </c>
      <c r="K95" s="40"/>
      <c r="L95" s="80"/>
      <c r="M95" s="40" t="s">
        <v>118</v>
      </c>
    </row>
    <row r="96" spans="1:13" ht="14.25">
      <c r="A96" s="71"/>
      <c r="B96" s="85"/>
      <c r="C96" s="71"/>
      <c r="D96" s="71"/>
      <c r="E96" s="71"/>
      <c r="F96" s="74"/>
      <c r="G96" s="11" t="s">
        <v>20</v>
      </c>
      <c r="H96" s="40"/>
      <c r="I96" s="40"/>
      <c r="J96" s="40">
        <f>0.62</f>
        <v>0.62</v>
      </c>
      <c r="K96" s="40"/>
      <c r="L96" s="80"/>
      <c r="M96" s="40" t="s">
        <v>115</v>
      </c>
    </row>
    <row r="97" spans="1:13" ht="14.25">
      <c r="A97" s="71"/>
      <c r="B97" s="85"/>
      <c r="C97" s="71"/>
      <c r="D97" s="71"/>
      <c r="E97" s="71"/>
      <c r="F97" s="74"/>
      <c r="G97" s="12" t="s">
        <v>25</v>
      </c>
      <c r="H97" s="40"/>
      <c r="I97" s="40"/>
      <c r="J97" s="40">
        <f>SUM(J93:J96)</f>
        <v>12.562499999999998</v>
      </c>
      <c r="K97" s="40"/>
      <c r="L97" s="80"/>
      <c r="M97" s="40"/>
    </row>
    <row r="98" spans="1:13" ht="14.25">
      <c r="A98" s="71"/>
      <c r="B98" s="85"/>
      <c r="C98" s="71"/>
      <c r="D98" s="71"/>
      <c r="E98" s="71"/>
      <c r="F98" s="74" t="s">
        <v>114</v>
      </c>
      <c r="G98" s="11" t="s">
        <v>19</v>
      </c>
      <c r="H98" s="40"/>
      <c r="I98" s="40"/>
      <c r="J98" s="40">
        <f>2.15</f>
        <v>2.15</v>
      </c>
      <c r="K98" s="40"/>
      <c r="L98" s="80"/>
      <c r="M98" s="40" t="s">
        <v>216</v>
      </c>
    </row>
    <row r="99" spans="1:13" ht="14.25">
      <c r="A99" s="71"/>
      <c r="B99" s="85"/>
      <c r="C99" s="71"/>
      <c r="D99" s="71"/>
      <c r="E99" s="71"/>
      <c r="F99" s="74"/>
      <c r="G99" s="11" t="s">
        <v>17</v>
      </c>
      <c r="H99" s="40"/>
      <c r="I99" s="40"/>
      <c r="J99" s="40"/>
      <c r="K99" s="40"/>
      <c r="L99" s="80"/>
      <c r="M99" s="40"/>
    </row>
    <row r="100" spans="1:13" ht="14.25">
      <c r="A100" s="71"/>
      <c r="B100" s="85"/>
      <c r="C100" s="71"/>
      <c r="D100" s="71"/>
      <c r="E100" s="71"/>
      <c r="F100" s="74"/>
      <c r="G100" s="11" t="s">
        <v>62</v>
      </c>
      <c r="H100" s="40"/>
      <c r="I100" s="40"/>
      <c r="J100" s="40">
        <f>6.511</f>
        <v>6.511</v>
      </c>
      <c r="K100" s="40"/>
      <c r="L100" s="80"/>
      <c r="M100" s="40" t="s">
        <v>119</v>
      </c>
    </row>
    <row r="101" spans="1:13" ht="14.25">
      <c r="A101" s="71"/>
      <c r="B101" s="85"/>
      <c r="C101" s="71"/>
      <c r="D101" s="71"/>
      <c r="E101" s="71"/>
      <c r="F101" s="74"/>
      <c r="G101" s="11" t="s">
        <v>20</v>
      </c>
      <c r="H101" s="40"/>
      <c r="I101" s="40"/>
      <c r="J101" s="40">
        <f>0.51</f>
        <v>0.51</v>
      </c>
      <c r="K101" s="40"/>
      <c r="L101" s="80"/>
      <c r="M101" s="40" t="s">
        <v>116</v>
      </c>
    </row>
    <row r="102" spans="1:13" ht="14.25">
      <c r="A102" s="71"/>
      <c r="B102" s="85"/>
      <c r="C102" s="71"/>
      <c r="D102" s="71"/>
      <c r="E102" s="71"/>
      <c r="F102" s="74"/>
      <c r="G102" s="12" t="s">
        <v>25</v>
      </c>
      <c r="H102" s="40"/>
      <c r="I102" s="40"/>
      <c r="J102" s="40">
        <f>SUM(J98:J101)</f>
        <v>9.171</v>
      </c>
      <c r="K102" s="40"/>
      <c r="L102" s="80"/>
      <c r="M102" s="40"/>
    </row>
    <row r="103" spans="1:13" ht="14.25">
      <c r="A103" s="72"/>
      <c r="B103" s="86"/>
      <c r="C103" s="72"/>
      <c r="D103" s="72"/>
      <c r="E103" s="72"/>
      <c r="F103" s="87" t="s">
        <v>186</v>
      </c>
      <c r="G103" s="88"/>
      <c r="H103" s="40"/>
      <c r="I103" s="40"/>
      <c r="J103" s="40">
        <f>J92+J97+J102</f>
        <v>41.51649999999999</v>
      </c>
      <c r="K103" s="40"/>
      <c r="L103" s="40"/>
      <c r="M103" s="40"/>
    </row>
    <row r="104" spans="1:13" ht="24">
      <c r="A104" s="80">
        <v>7</v>
      </c>
      <c r="B104" s="74" t="s">
        <v>45</v>
      </c>
      <c r="C104" s="80">
        <v>400</v>
      </c>
      <c r="D104" s="80">
        <v>400</v>
      </c>
      <c r="E104" s="80">
        <v>0</v>
      </c>
      <c r="F104" s="80" t="s">
        <v>32</v>
      </c>
      <c r="G104" s="80"/>
      <c r="H104" s="40">
        <f>30+20</f>
        <v>50</v>
      </c>
      <c r="I104" s="40"/>
      <c r="J104" s="40">
        <f>30+20</f>
        <v>50</v>
      </c>
      <c r="K104" s="40"/>
      <c r="L104" s="80">
        <f>D104-J110</f>
        <v>46.32121999999998</v>
      </c>
      <c r="M104" s="40" t="s">
        <v>71</v>
      </c>
    </row>
    <row r="105" spans="1:13" ht="36">
      <c r="A105" s="80"/>
      <c r="B105" s="74"/>
      <c r="C105" s="80"/>
      <c r="D105" s="80"/>
      <c r="E105" s="80"/>
      <c r="F105" s="80" t="s">
        <v>28</v>
      </c>
      <c r="G105" s="80"/>
      <c r="H105" s="40">
        <f>30+40</f>
        <v>70</v>
      </c>
      <c r="I105" s="40"/>
      <c r="J105" s="40">
        <f>30+40-28.58472</f>
        <v>41.415279999999996</v>
      </c>
      <c r="K105" s="40"/>
      <c r="L105" s="80"/>
      <c r="M105" s="40" t="s">
        <v>153</v>
      </c>
    </row>
    <row r="106" spans="1:13" ht="24">
      <c r="A106" s="80"/>
      <c r="B106" s="74"/>
      <c r="C106" s="80"/>
      <c r="D106" s="80"/>
      <c r="E106" s="80"/>
      <c r="F106" s="80" t="s">
        <v>33</v>
      </c>
      <c r="G106" s="80"/>
      <c r="H106" s="40">
        <f>50+20</f>
        <v>70</v>
      </c>
      <c r="I106" s="40"/>
      <c r="J106" s="40">
        <f>50+20-17.7336</f>
        <v>52.266400000000004</v>
      </c>
      <c r="K106" s="40"/>
      <c r="L106" s="80"/>
      <c r="M106" s="40" t="s">
        <v>289</v>
      </c>
    </row>
    <row r="107" spans="1:13" ht="14.25">
      <c r="A107" s="80"/>
      <c r="B107" s="74"/>
      <c r="C107" s="80"/>
      <c r="D107" s="80"/>
      <c r="E107" s="80"/>
      <c r="F107" s="80" t="s">
        <v>34</v>
      </c>
      <c r="G107" s="80"/>
      <c r="H107" s="40">
        <f>50+20</f>
        <v>70</v>
      </c>
      <c r="I107" s="40"/>
      <c r="J107" s="40">
        <f>50+20</f>
        <v>70</v>
      </c>
      <c r="K107" s="40"/>
      <c r="L107" s="80"/>
      <c r="M107" s="40" t="s">
        <v>39</v>
      </c>
    </row>
    <row r="108" spans="1:13" ht="24">
      <c r="A108" s="80"/>
      <c r="B108" s="74"/>
      <c r="C108" s="80"/>
      <c r="D108" s="80"/>
      <c r="E108" s="80"/>
      <c r="F108" s="80" t="s">
        <v>31</v>
      </c>
      <c r="G108" s="80"/>
      <c r="H108" s="40">
        <f>50+10</f>
        <v>60</v>
      </c>
      <c r="I108" s="40"/>
      <c r="J108" s="40">
        <f>50+10-0.0029</f>
        <v>59.9971</v>
      </c>
      <c r="K108" s="40"/>
      <c r="L108" s="80"/>
      <c r="M108" s="40" t="s">
        <v>152</v>
      </c>
    </row>
    <row r="109" spans="1:13" ht="14.25">
      <c r="A109" s="80"/>
      <c r="B109" s="74"/>
      <c r="C109" s="80"/>
      <c r="D109" s="80"/>
      <c r="E109" s="80"/>
      <c r="F109" s="80" t="s">
        <v>29</v>
      </c>
      <c r="G109" s="80"/>
      <c r="H109" s="40">
        <f>60+20</f>
        <v>80</v>
      </c>
      <c r="I109" s="40"/>
      <c r="J109" s="40">
        <f>60+20</f>
        <v>80</v>
      </c>
      <c r="K109" s="40"/>
      <c r="L109" s="80"/>
      <c r="M109" s="40" t="s">
        <v>40</v>
      </c>
    </row>
    <row r="110" spans="1:13" ht="14.25">
      <c r="A110" s="80"/>
      <c r="B110" s="74"/>
      <c r="C110" s="80"/>
      <c r="D110" s="80"/>
      <c r="E110" s="80"/>
      <c r="F110" s="80" t="s">
        <v>26</v>
      </c>
      <c r="G110" s="80"/>
      <c r="H110" s="40">
        <f>SUM(H104:H109)</f>
        <v>400</v>
      </c>
      <c r="I110" s="40"/>
      <c r="J110" s="40">
        <f>SUM(J104:J109)</f>
        <v>353.67878</v>
      </c>
      <c r="K110" s="40"/>
      <c r="L110" s="80"/>
      <c r="M110" s="40"/>
    </row>
    <row r="111" spans="1:13" ht="14.25">
      <c r="A111" s="80">
        <v>8</v>
      </c>
      <c r="B111" s="74" t="s">
        <v>121</v>
      </c>
      <c r="C111" s="80">
        <v>400</v>
      </c>
      <c r="D111" s="80">
        <v>400</v>
      </c>
      <c r="E111" s="80">
        <v>0</v>
      </c>
      <c r="F111" s="80"/>
      <c r="G111" s="80"/>
      <c r="H111" s="40"/>
      <c r="I111" s="40"/>
      <c r="J111" s="40"/>
      <c r="K111" s="40"/>
      <c r="L111" s="80">
        <v>185.9975</v>
      </c>
      <c r="M111" s="44" t="s">
        <v>325</v>
      </c>
    </row>
    <row r="112" spans="1:13" ht="14.25">
      <c r="A112" s="80"/>
      <c r="B112" s="74"/>
      <c r="C112" s="80"/>
      <c r="D112" s="80"/>
      <c r="E112" s="80"/>
      <c r="F112" s="119" t="s">
        <v>123</v>
      </c>
      <c r="G112" s="119"/>
      <c r="H112" s="40"/>
      <c r="I112" s="40">
        <v>108.9598</v>
      </c>
      <c r="J112" s="40">
        <v>108.9598</v>
      </c>
      <c r="K112" s="40">
        <f>I112-J112</f>
        <v>0</v>
      </c>
      <c r="L112" s="80"/>
      <c r="M112" s="44" t="s">
        <v>326</v>
      </c>
    </row>
    <row r="113" spans="1:13" ht="14.25">
      <c r="A113" s="80"/>
      <c r="B113" s="74"/>
      <c r="C113" s="80"/>
      <c r="D113" s="80"/>
      <c r="E113" s="80"/>
      <c r="F113" s="80" t="s">
        <v>122</v>
      </c>
      <c r="G113" s="80" t="s">
        <v>124</v>
      </c>
      <c r="H113" s="40"/>
      <c r="I113" s="80">
        <v>105.0427</v>
      </c>
      <c r="J113" s="80">
        <v>105.0427</v>
      </c>
      <c r="K113" s="80">
        <f>I113-J113</f>
        <v>0</v>
      </c>
      <c r="L113" s="80"/>
      <c r="M113" s="44" t="s">
        <v>327</v>
      </c>
    </row>
    <row r="114" spans="1:13" ht="14.25">
      <c r="A114" s="80"/>
      <c r="B114" s="74"/>
      <c r="C114" s="80"/>
      <c r="D114" s="80"/>
      <c r="E114" s="80"/>
      <c r="F114" s="80"/>
      <c r="G114" s="80"/>
      <c r="H114" s="40"/>
      <c r="I114" s="80"/>
      <c r="J114" s="80"/>
      <c r="K114" s="80"/>
      <c r="L114" s="80"/>
      <c r="M114" s="44" t="s">
        <v>328</v>
      </c>
    </row>
    <row r="115" spans="1:13" ht="14.25">
      <c r="A115" s="80"/>
      <c r="B115" s="74"/>
      <c r="C115" s="80"/>
      <c r="D115" s="80"/>
      <c r="E115" s="80"/>
      <c r="F115" s="80"/>
      <c r="G115" s="80"/>
      <c r="H115" s="40"/>
      <c r="I115" s="80"/>
      <c r="J115" s="80"/>
      <c r="K115" s="80"/>
      <c r="L115" s="80"/>
      <c r="M115" s="45" t="s">
        <v>329</v>
      </c>
    </row>
    <row r="116" spans="1:13" ht="24">
      <c r="A116" s="8">
        <v>9</v>
      </c>
      <c r="B116" s="10" t="s">
        <v>95</v>
      </c>
      <c r="C116" s="8"/>
      <c r="D116" s="8">
        <v>593.96</v>
      </c>
      <c r="E116" s="8"/>
      <c r="F116" s="80"/>
      <c r="G116" s="80"/>
      <c r="H116" s="40"/>
      <c r="I116" s="40"/>
      <c r="J116" s="42">
        <f>485+100</f>
        <v>585</v>
      </c>
      <c r="K116" s="42"/>
      <c r="L116" s="42">
        <f>D116-J116</f>
        <v>8.960000000000036</v>
      </c>
      <c r="M116" s="40" t="s">
        <v>103</v>
      </c>
    </row>
    <row r="117" spans="1:13" ht="24">
      <c r="A117" s="8">
        <v>10</v>
      </c>
      <c r="B117" s="10" t="s">
        <v>35</v>
      </c>
      <c r="C117" s="8">
        <v>148.1</v>
      </c>
      <c r="D117" s="8">
        <v>148.1</v>
      </c>
      <c r="E117" s="8">
        <v>0</v>
      </c>
      <c r="F117" s="80"/>
      <c r="G117" s="80"/>
      <c r="H117" s="40" t="s">
        <v>217</v>
      </c>
      <c r="I117" s="40" t="s">
        <v>217</v>
      </c>
      <c r="J117" s="40">
        <v>148.1</v>
      </c>
      <c r="K117" s="40"/>
      <c r="L117" s="40">
        <v>0</v>
      </c>
      <c r="M117" s="80" t="s">
        <v>90</v>
      </c>
    </row>
    <row r="118" spans="1:13" ht="36">
      <c r="A118" s="8">
        <v>11</v>
      </c>
      <c r="B118" s="10" t="s">
        <v>41</v>
      </c>
      <c r="C118" s="8">
        <v>2376.6</v>
      </c>
      <c r="D118" s="8">
        <v>2376.6</v>
      </c>
      <c r="E118" s="8">
        <v>0</v>
      </c>
      <c r="F118" s="80"/>
      <c r="G118" s="80"/>
      <c r="H118" s="40" t="s">
        <v>217</v>
      </c>
      <c r="I118" s="40" t="s">
        <v>217</v>
      </c>
      <c r="J118" s="40">
        <v>2376.6</v>
      </c>
      <c r="K118" s="40"/>
      <c r="L118" s="40">
        <v>0</v>
      </c>
      <c r="M118" s="80"/>
    </row>
    <row r="119" spans="1:13" ht="14.25">
      <c r="A119" s="80">
        <v>12</v>
      </c>
      <c r="B119" s="74" t="s">
        <v>48</v>
      </c>
      <c r="C119" s="80">
        <v>13.3</v>
      </c>
      <c r="D119" s="80">
        <v>13.3</v>
      </c>
      <c r="E119" s="80">
        <v>0</v>
      </c>
      <c r="F119" s="123"/>
      <c r="G119" s="124"/>
      <c r="H119" s="68" t="s">
        <v>199</v>
      </c>
      <c r="I119" s="40" t="s">
        <v>217</v>
      </c>
      <c r="J119" s="80">
        <v>13.3</v>
      </c>
      <c r="K119" s="68"/>
      <c r="L119" s="80">
        <v>0</v>
      </c>
      <c r="M119" s="46" t="s">
        <v>330</v>
      </c>
    </row>
    <row r="120" spans="1:13" ht="14.25">
      <c r="A120" s="80"/>
      <c r="B120" s="74"/>
      <c r="C120" s="80"/>
      <c r="D120" s="80"/>
      <c r="E120" s="80"/>
      <c r="F120" s="125"/>
      <c r="G120" s="126"/>
      <c r="H120" s="72"/>
      <c r="I120" s="40" t="s">
        <v>217</v>
      </c>
      <c r="J120" s="80"/>
      <c r="K120" s="72"/>
      <c r="L120" s="80"/>
      <c r="M120" s="44" t="s">
        <v>331</v>
      </c>
    </row>
    <row r="121" spans="1:13" ht="36">
      <c r="A121" s="8">
        <v>13</v>
      </c>
      <c r="B121" s="10" t="s">
        <v>36</v>
      </c>
      <c r="C121" s="8">
        <v>100</v>
      </c>
      <c r="D121" s="8">
        <v>100</v>
      </c>
      <c r="E121" s="8">
        <v>0</v>
      </c>
      <c r="F121" s="80"/>
      <c r="G121" s="80"/>
      <c r="H121" s="40" t="s">
        <v>217</v>
      </c>
      <c r="I121" s="40" t="s">
        <v>217</v>
      </c>
      <c r="J121" s="40">
        <v>87</v>
      </c>
      <c r="K121" s="40"/>
      <c r="L121" s="40">
        <f>D121-J121</f>
        <v>13</v>
      </c>
      <c r="M121" s="40" t="s">
        <v>332</v>
      </c>
    </row>
    <row r="122" spans="1:13" ht="14.25">
      <c r="A122" s="80">
        <v>14</v>
      </c>
      <c r="B122" s="74" t="s">
        <v>42</v>
      </c>
      <c r="C122" s="80">
        <v>364.1625</v>
      </c>
      <c r="D122" s="80">
        <v>364.16</v>
      </c>
      <c r="E122" s="80">
        <v>0</v>
      </c>
      <c r="F122" s="80" t="s">
        <v>32</v>
      </c>
      <c r="G122" s="80"/>
      <c r="H122" s="40" t="s">
        <v>217</v>
      </c>
      <c r="I122" s="40" t="s">
        <v>217</v>
      </c>
      <c r="J122" s="40">
        <f>65.1135-2.3655</f>
        <v>62.748000000000005</v>
      </c>
      <c r="K122" s="40"/>
      <c r="L122" s="80">
        <f>D122-J128</f>
        <v>2.4875000000000114</v>
      </c>
      <c r="M122" s="40" t="s">
        <v>333</v>
      </c>
    </row>
    <row r="123" spans="1:14" ht="24">
      <c r="A123" s="80"/>
      <c r="B123" s="74"/>
      <c r="C123" s="80"/>
      <c r="D123" s="80"/>
      <c r="E123" s="80"/>
      <c r="F123" s="80" t="s">
        <v>28</v>
      </c>
      <c r="G123" s="80"/>
      <c r="H123" s="40" t="s">
        <v>217</v>
      </c>
      <c r="I123" s="40" t="s">
        <v>217</v>
      </c>
      <c r="J123" s="40">
        <f>67.1055-0.1245</f>
        <v>66.98100000000001</v>
      </c>
      <c r="K123" s="40"/>
      <c r="L123" s="80"/>
      <c r="M123" s="40" t="s">
        <v>156</v>
      </c>
      <c r="N123" s="4"/>
    </row>
    <row r="124" spans="1:13" ht="14.25">
      <c r="A124" s="80"/>
      <c r="B124" s="74"/>
      <c r="C124" s="80"/>
      <c r="D124" s="80"/>
      <c r="E124" s="80"/>
      <c r="F124" s="80" t="s">
        <v>33</v>
      </c>
      <c r="G124" s="80"/>
      <c r="H124" s="40" t="s">
        <v>217</v>
      </c>
      <c r="I124" s="40" t="s">
        <v>217</v>
      </c>
      <c r="J124" s="40">
        <v>26.2695</v>
      </c>
      <c r="K124" s="40"/>
      <c r="L124" s="80"/>
      <c r="M124" s="40" t="s">
        <v>52</v>
      </c>
    </row>
    <row r="125" spans="1:13" ht="14.25">
      <c r="A125" s="80"/>
      <c r="B125" s="74"/>
      <c r="C125" s="80"/>
      <c r="D125" s="80"/>
      <c r="E125" s="80"/>
      <c r="F125" s="80" t="s">
        <v>34</v>
      </c>
      <c r="G125" s="80"/>
      <c r="H125" s="40" t="s">
        <v>217</v>
      </c>
      <c r="I125" s="40" t="s">
        <v>217</v>
      </c>
      <c r="J125" s="40">
        <v>43.6995</v>
      </c>
      <c r="K125" s="40"/>
      <c r="L125" s="80"/>
      <c r="M125" s="40" t="s">
        <v>43</v>
      </c>
    </row>
    <row r="126" spans="1:13" ht="24">
      <c r="A126" s="80"/>
      <c r="B126" s="74"/>
      <c r="C126" s="80"/>
      <c r="D126" s="80"/>
      <c r="E126" s="80"/>
      <c r="F126" s="80" t="s">
        <v>31</v>
      </c>
      <c r="G126" s="80"/>
      <c r="H126" s="40" t="s">
        <v>217</v>
      </c>
      <c r="I126" s="40" t="s">
        <v>217</v>
      </c>
      <c r="J126" s="40">
        <f>36.354</f>
        <v>36.354</v>
      </c>
      <c r="K126" s="40"/>
      <c r="L126" s="80"/>
      <c r="M126" s="40" t="s">
        <v>155</v>
      </c>
    </row>
    <row r="127" spans="1:13" ht="14.25">
      <c r="A127" s="80"/>
      <c r="B127" s="74"/>
      <c r="C127" s="80"/>
      <c r="D127" s="80"/>
      <c r="E127" s="80"/>
      <c r="F127" s="80" t="s">
        <v>29</v>
      </c>
      <c r="G127" s="80"/>
      <c r="H127" s="40" t="s">
        <v>217</v>
      </c>
      <c r="I127" s="40" t="s">
        <v>217</v>
      </c>
      <c r="J127" s="40">
        <f>125.6205</f>
        <v>125.6205</v>
      </c>
      <c r="K127" s="40"/>
      <c r="L127" s="80"/>
      <c r="M127" s="40" t="s">
        <v>53</v>
      </c>
    </row>
    <row r="128" spans="1:13" ht="14.25">
      <c r="A128" s="80"/>
      <c r="B128" s="74"/>
      <c r="C128" s="80"/>
      <c r="D128" s="80"/>
      <c r="E128" s="80"/>
      <c r="F128" s="80" t="s">
        <v>25</v>
      </c>
      <c r="G128" s="80"/>
      <c r="H128" s="40"/>
      <c r="I128" s="40"/>
      <c r="J128" s="40">
        <f>SUM(J122:J127)</f>
        <v>361.6725</v>
      </c>
      <c r="K128" s="40"/>
      <c r="L128" s="80"/>
      <c r="M128" s="40" t="s">
        <v>88</v>
      </c>
    </row>
    <row r="129" spans="1:13" ht="14.25">
      <c r="A129" s="80">
        <v>15</v>
      </c>
      <c r="B129" s="80" t="s">
        <v>76</v>
      </c>
      <c r="C129" s="80">
        <v>89.2125</v>
      </c>
      <c r="D129" s="80">
        <v>89.2125</v>
      </c>
      <c r="E129" s="80">
        <v>0</v>
      </c>
      <c r="F129" s="80"/>
      <c r="G129" s="80"/>
      <c r="H129" s="40"/>
      <c r="I129" s="40"/>
      <c r="J129" s="80">
        <f>6.4355+8.906+16.4395+10.7055+15.9515+30.7745</f>
        <v>89.2125</v>
      </c>
      <c r="K129" s="40"/>
      <c r="L129" s="80">
        <f>D129-J129</f>
        <v>0</v>
      </c>
      <c r="M129" s="44" t="s">
        <v>334</v>
      </c>
    </row>
    <row r="130" spans="1:13" ht="14.25">
      <c r="A130" s="80"/>
      <c r="B130" s="80"/>
      <c r="C130" s="80"/>
      <c r="D130" s="80"/>
      <c r="E130" s="80"/>
      <c r="F130" s="80" t="s">
        <v>33</v>
      </c>
      <c r="G130" s="80"/>
      <c r="H130" s="40"/>
      <c r="I130" s="40"/>
      <c r="J130" s="80"/>
      <c r="K130" s="40"/>
      <c r="L130" s="80"/>
      <c r="M130" s="44" t="s">
        <v>335</v>
      </c>
    </row>
    <row r="131" spans="1:13" ht="36">
      <c r="A131" s="80"/>
      <c r="B131" s="80"/>
      <c r="C131" s="80"/>
      <c r="D131" s="80"/>
      <c r="E131" s="80"/>
      <c r="F131" s="80" t="s">
        <v>31</v>
      </c>
      <c r="G131" s="80"/>
      <c r="H131" s="40"/>
      <c r="I131" s="40"/>
      <c r="J131" s="80"/>
      <c r="K131" s="40"/>
      <c r="L131" s="80"/>
      <c r="M131" s="44" t="s">
        <v>336</v>
      </c>
    </row>
    <row r="132" spans="1:13" ht="24">
      <c r="A132" s="80"/>
      <c r="B132" s="80"/>
      <c r="C132" s="80"/>
      <c r="D132" s="80"/>
      <c r="E132" s="80"/>
      <c r="F132" s="80" t="s">
        <v>28</v>
      </c>
      <c r="G132" s="80"/>
      <c r="H132" s="40"/>
      <c r="I132" s="40"/>
      <c r="J132" s="80"/>
      <c r="K132" s="40"/>
      <c r="L132" s="80"/>
      <c r="M132" s="44" t="s">
        <v>337</v>
      </c>
    </row>
    <row r="133" spans="1:13" ht="14.25">
      <c r="A133" s="80"/>
      <c r="B133" s="80"/>
      <c r="C133" s="80"/>
      <c r="D133" s="80"/>
      <c r="E133" s="80"/>
      <c r="F133" s="80" t="s">
        <v>34</v>
      </c>
      <c r="G133" s="80"/>
      <c r="H133" s="40"/>
      <c r="I133" s="40"/>
      <c r="J133" s="80"/>
      <c r="K133" s="40"/>
      <c r="L133" s="80"/>
      <c r="M133" s="44" t="s">
        <v>338</v>
      </c>
    </row>
    <row r="134" spans="1:13" ht="14.25">
      <c r="A134" s="80"/>
      <c r="B134" s="80"/>
      <c r="C134" s="80"/>
      <c r="D134" s="80"/>
      <c r="E134" s="80"/>
      <c r="F134" s="80" t="s">
        <v>32</v>
      </c>
      <c r="G134" s="80"/>
      <c r="H134" s="40"/>
      <c r="I134" s="40"/>
      <c r="J134" s="80"/>
      <c r="K134" s="40"/>
      <c r="L134" s="80"/>
      <c r="M134" s="44" t="s">
        <v>339</v>
      </c>
    </row>
    <row r="135" spans="1:13" ht="14.25">
      <c r="A135" s="80"/>
      <c r="B135" s="80"/>
      <c r="C135" s="80"/>
      <c r="D135" s="80"/>
      <c r="E135" s="80"/>
      <c r="F135" s="80" t="s">
        <v>29</v>
      </c>
      <c r="G135" s="80"/>
      <c r="H135" s="40"/>
      <c r="I135" s="40"/>
      <c r="J135" s="80"/>
      <c r="K135" s="40"/>
      <c r="L135" s="80"/>
      <c r="M135" s="44" t="s">
        <v>340</v>
      </c>
    </row>
    <row r="136" spans="1:13" ht="14.25">
      <c r="A136" s="80">
        <v>16</v>
      </c>
      <c r="B136" s="80" t="s">
        <v>96</v>
      </c>
      <c r="C136" s="80">
        <v>230.78</v>
      </c>
      <c r="D136" s="80">
        <v>230.78</v>
      </c>
      <c r="E136" s="80">
        <v>0</v>
      </c>
      <c r="F136" s="80"/>
      <c r="G136" s="80"/>
      <c r="H136" s="40"/>
      <c r="I136" s="40"/>
      <c r="J136" s="80">
        <v>229.599</v>
      </c>
      <c r="K136" s="40"/>
      <c r="L136" s="80">
        <f>D136-J136</f>
        <v>1.1810000000000116</v>
      </c>
      <c r="M136" s="44" t="s">
        <v>341</v>
      </c>
    </row>
    <row r="137" spans="1:13" ht="14.25">
      <c r="A137" s="80"/>
      <c r="B137" s="80"/>
      <c r="C137" s="80"/>
      <c r="D137" s="80"/>
      <c r="E137" s="80"/>
      <c r="F137" s="80" t="s">
        <v>29</v>
      </c>
      <c r="G137" s="80"/>
      <c r="H137" s="40"/>
      <c r="I137" s="40"/>
      <c r="J137" s="80"/>
      <c r="K137" s="40"/>
      <c r="L137" s="80"/>
      <c r="M137" s="44" t="s">
        <v>342</v>
      </c>
    </row>
    <row r="138" spans="1:13" ht="14.25">
      <c r="A138" s="80"/>
      <c r="B138" s="80"/>
      <c r="C138" s="80"/>
      <c r="D138" s="80"/>
      <c r="E138" s="80"/>
      <c r="F138" s="80" t="s">
        <v>34</v>
      </c>
      <c r="G138" s="80"/>
      <c r="H138" s="40"/>
      <c r="I138" s="40"/>
      <c r="J138" s="80"/>
      <c r="K138" s="40"/>
      <c r="L138" s="80"/>
      <c r="M138" s="44" t="s">
        <v>343</v>
      </c>
    </row>
    <row r="139" spans="1:13" ht="14.25">
      <c r="A139" s="80"/>
      <c r="B139" s="80"/>
      <c r="C139" s="80"/>
      <c r="D139" s="80"/>
      <c r="E139" s="80"/>
      <c r="F139" s="80" t="s">
        <v>33</v>
      </c>
      <c r="G139" s="80"/>
      <c r="H139" s="40"/>
      <c r="I139" s="40"/>
      <c r="J139" s="80"/>
      <c r="K139" s="40"/>
      <c r="L139" s="80"/>
      <c r="M139" s="44" t="s">
        <v>344</v>
      </c>
    </row>
    <row r="140" spans="1:13" ht="14.25">
      <c r="A140" s="80"/>
      <c r="B140" s="80"/>
      <c r="C140" s="80"/>
      <c r="D140" s="80"/>
      <c r="E140" s="80"/>
      <c r="F140" s="80" t="s">
        <v>32</v>
      </c>
      <c r="G140" s="80"/>
      <c r="H140" s="40"/>
      <c r="I140" s="40"/>
      <c r="J140" s="80"/>
      <c r="K140" s="40"/>
      <c r="L140" s="80"/>
      <c r="M140" s="44" t="s">
        <v>345</v>
      </c>
    </row>
    <row r="141" spans="1:13" ht="14.25">
      <c r="A141" s="80"/>
      <c r="B141" s="80"/>
      <c r="C141" s="80"/>
      <c r="D141" s="80"/>
      <c r="E141" s="80"/>
      <c r="F141" s="80" t="s">
        <v>28</v>
      </c>
      <c r="G141" s="80"/>
      <c r="H141" s="40"/>
      <c r="I141" s="40"/>
      <c r="J141" s="80"/>
      <c r="K141" s="40"/>
      <c r="L141" s="80"/>
      <c r="M141" s="44" t="s">
        <v>346</v>
      </c>
    </row>
    <row r="142" spans="1:13" ht="24">
      <c r="A142" s="80"/>
      <c r="B142" s="80"/>
      <c r="C142" s="80"/>
      <c r="D142" s="80"/>
      <c r="E142" s="80"/>
      <c r="F142" s="80" t="s">
        <v>31</v>
      </c>
      <c r="G142" s="80"/>
      <c r="H142" s="40"/>
      <c r="I142" s="40"/>
      <c r="J142" s="80"/>
      <c r="K142" s="40"/>
      <c r="L142" s="80"/>
      <c r="M142" s="44" t="s">
        <v>347</v>
      </c>
    </row>
    <row r="143" spans="1:13" ht="14.25">
      <c r="A143" s="80">
        <v>17</v>
      </c>
      <c r="B143" s="80" t="s">
        <v>101</v>
      </c>
      <c r="C143" s="80">
        <v>76</v>
      </c>
      <c r="D143" s="80">
        <v>76</v>
      </c>
      <c r="E143" s="80">
        <v>0</v>
      </c>
      <c r="F143" s="80" t="s">
        <v>31</v>
      </c>
      <c r="G143" s="80"/>
      <c r="H143" s="40"/>
      <c r="I143" s="40"/>
      <c r="J143" s="80">
        <f>67.132+5.46</f>
        <v>72.592</v>
      </c>
      <c r="K143" s="40"/>
      <c r="L143" s="80">
        <f>D143-J143</f>
        <v>3.4080000000000013</v>
      </c>
      <c r="M143" s="45" t="s">
        <v>348</v>
      </c>
    </row>
    <row r="144" spans="1:13" ht="14.25">
      <c r="A144" s="80"/>
      <c r="B144" s="80"/>
      <c r="C144" s="80"/>
      <c r="D144" s="80"/>
      <c r="E144" s="80"/>
      <c r="F144" s="80" t="s">
        <v>29</v>
      </c>
      <c r="G144" s="80"/>
      <c r="H144" s="40"/>
      <c r="I144" s="40"/>
      <c r="J144" s="80"/>
      <c r="K144" s="40"/>
      <c r="L144" s="80"/>
      <c r="M144" s="45" t="s">
        <v>349</v>
      </c>
    </row>
    <row r="145" spans="1:13" ht="14.25">
      <c r="A145" s="80"/>
      <c r="B145" s="80"/>
      <c r="C145" s="80"/>
      <c r="D145" s="80"/>
      <c r="E145" s="80"/>
      <c r="F145" s="80" t="s">
        <v>34</v>
      </c>
      <c r="G145" s="80"/>
      <c r="H145" s="40"/>
      <c r="I145" s="40"/>
      <c r="J145" s="80"/>
      <c r="K145" s="40"/>
      <c r="L145" s="80"/>
      <c r="M145" s="45" t="s">
        <v>350</v>
      </c>
    </row>
    <row r="146" spans="1:13" ht="14.25">
      <c r="A146" s="80"/>
      <c r="B146" s="80"/>
      <c r="C146" s="80"/>
      <c r="D146" s="80"/>
      <c r="E146" s="80"/>
      <c r="F146" s="80" t="s">
        <v>32</v>
      </c>
      <c r="G146" s="80"/>
      <c r="H146" s="40"/>
      <c r="I146" s="40"/>
      <c r="J146" s="80"/>
      <c r="K146" s="40"/>
      <c r="L146" s="80"/>
      <c r="M146" s="45" t="s">
        <v>351</v>
      </c>
    </row>
    <row r="147" spans="1:13" ht="14.25">
      <c r="A147" s="80"/>
      <c r="B147" s="80"/>
      <c r="C147" s="80"/>
      <c r="D147" s="80"/>
      <c r="E147" s="80"/>
      <c r="F147" s="111" t="s">
        <v>33</v>
      </c>
      <c r="G147" s="112"/>
      <c r="H147" s="40"/>
      <c r="I147" s="40"/>
      <c r="J147" s="80"/>
      <c r="K147" s="40"/>
      <c r="L147" s="80"/>
      <c r="M147" s="45" t="s">
        <v>352</v>
      </c>
    </row>
    <row r="148" spans="1:13" ht="14.25">
      <c r="A148" s="80"/>
      <c r="B148" s="80"/>
      <c r="C148" s="80"/>
      <c r="D148" s="80"/>
      <c r="E148" s="80"/>
      <c r="F148" s="80" t="s">
        <v>28</v>
      </c>
      <c r="G148" s="80"/>
      <c r="H148" s="40"/>
      <c r="I148" s="40"/>
      <c r="J148" s="80"/>
      <c r="K148" s="40"/>
      <c r="L148" s="80"/>
      <c r="M148" s="45" t="s">
        <v>353</v>
      </c>
    </row>
    <row r="149" spans="1:13" ht="36">
      <c r="A149" s="8">
        <v>18</v>
      </c>
      <c r="B149" s="11" t="s">
        <v>50</v>
      </c>
      <c r="C149" s="8">
        <v>106</v>
      </c>
      <c r="D149" s="8">
        <v>106</v>
      </c>
      <c r="E149" s="8">
        <v>0</v>
      </c>
      <c r="F149" s="80" t="s">
        <v>49</v>
      </c>
      <c r="G149" s="80"/>
      <c r="H149" s="40"/>
      <c r="I149" s="40"/>
      <c r="J149" s="40">
        <v>106</v>
      </c>
      <c r="K149" s="40"/>
      <c r="L149" s="40">
        <v>0</v>
      </c>
      <c r="M149" s="40" t="s">
        <v>185</v>
      </c>
    </row>
    <row r="150" spans="1:13" ht="24">
      <c r="A150" s="8">
        <v>19</v>
      </c>
      <c r="B150" s="8" t="s">
        <v>58</v>
      </c>
      <c r="C150" s="8"/>
      <c r="D150" s="8">
        <f>200+68.14</f>
        <v>268.14</v>
      </c>
      <c r="E150" s="8"/>
      <c r="F150" s="80"/>
      <c r="G150" s="80"/>
      <c r="H150" s="40"/>
      <c r="I150" s="40"/>
      <c r="J150" s="40">
        <f>D150-L150</f>
        <v>247.95960399999998</v>
      </c>
      <c r="K150" s="40"/>
      <c r="L150" s="40">
        <v>20.180396000000002</v>
      </c>
      <c r="M150" s="40" t="s">
        <v>89</v>
      </c>
    </row>
    <row r="151" spans="1:13" ht="24">
      <c r="A151" s="8">
        <v>20</v>
      </c>
      <c r="B151" s="10" t="s">
        <v>46</v>
      </c>
      <c r="C151" s="8">
        <v>19</v>
      </c>
      <c r="D151" s="8">
        <v>19</v>
      </c>
      <c r="E151" s="8">
        <v>0</v>
      </c>
      <c r="F151" s="80"/>
      <c r="G151" s="80"/>
      <c r="H151" s="40"/>
      <c r="I151" s="40"/>
      <c r="J151" s="40">
        <v>0</v>
      </c>
      <c r="K151" s="40"/>
      <c r="L151" s="40">
        <v>19</v>
      </c>
      <c r="M151" s="40" t="s">
        <v>354</v>
      </c>
    </row>
    <row r="152" spans="1:13" ht="14.25">
      <c r="A152" s="68">
        <v>21</v>
      </c>
      <c r="B152" s="80" t="s">
        <v>218</v>
      </c>
      <c r="C152" s="68">
        <f>1020+34</f>
        <v>1054</v>
      </c>
      <c r="D152" s="68">
        <f>1020+34</f>
        <v>1054</v>
      </c>
      <c r="E152" s="68"/>
      <c r="F152" s="8"/>
      <c r="G152" s="8"/>
      <c r="H152" s="40"/>
      <c r="I152" s="40"/>
      <c r="J152" s="80">
        <v>204</v>
      </c>
      <c r="K152" s="40"/>
      <c r="L152" s="68">
        <f>D152-J152-J159-J165</f>
        <v>412.45000000000005</v>
      </c>
      <c r="M152" s="44" t="s">
        <v>125</v>
      </c>
    </row>
    <row r="153" spans="1:13" ht="14.25">
      <c r="A153" s="69"/>
      <c r="B153" s="80"/>
      <c r="C153" s="69"/>
      <c r="D153" s="69"/>
      <c r="E153" s="71"/>
      <c r="F153" s="80" t="s">
        <v>32</v>
      </c>
      <c r="G153" s="80"/>
      <c r="H153" s="40"/>
      <c r="I153" s="40"/>
      <c r="J153" s="80"/>
      <c r="K153" s="40"/>
      <c r="L153" s="71"/>
      <c r="M153" s="44" t="s">
        <v>126</v>
      </c>
    </row>
    <row r="154" spans="1:13" ht="14.25">
      <c r="A154" s="69"/>
      <c r="B154" s="80"/>
      <c r="C154" s="69"/>
      <c r="D154" s="69"/>
      <c r="E154" s="71"/>
      <c r="F154" s="80" t="s">
        <v>31</v>
      </c>
      <c r="G154" s="80"/>
      <c r="H154" s="40"/>
      <c r="I154" s="40"/>
      <c r="J154" s="80"/>
      <c r="K154" s="40"/>
      <c r="L154" s="71"/>
      <c r="M154" s="44" t="s">
        <v>127</v>
      </c>
    </row>
    <row r="155" spans="1:13" ht="14.25">
      <c r="A155" s="69"/>
      <c r="B155" s="80"/>
      <c r="C155" s="69"/>
      <c r="D155" s="69"/>
      <c r="E155" s="71"/>
      <c r="F155" s="80" t="s">
        <v>28</v>
      </c>
      <c r="G155" s="80"/>
      <c r="H155" s="40"/>
      <c r="I155" s="40"/>
      <c r="J155" s="80"/>
      <c r="K155" s="40"/>
      <c r="L155" s="71"/>
      <c r="M155" s="44" t="s">
        <v>128</v>
      </c>
    </row>
    <row r="156" spans="1:13" ht="14.25">
      <c r="A156" s="69"/>
      <c r="B156" s="80"/>
      <c r="C156" s="69"/>
      <c r="D156" s="69"/>
      <c r="E156" s="71"/>
      <c r="F156" s="80" t="s">
        <v>33</v>
      </c>
      <c r="G156" s="80"/>
      <c r="H156" s="40"/>
      <c r="I156" s="40"/>
      <c r="J156" s="80"/>
      <c r="K156" s="40"/>
      <c r="L156" s="71"/>
      <c r="M156" s="44" t="s">
        <v>129</v>
      </c>
    </row>
    <row r="157" spans="1:13" ht="14.25">
      <c r="A157" s="69"/>
      <c r="B157" s="80"/>
      <c r="C157" s="69"/>
      <c r="D157" s="69"/>
      <c r="E157" s="71"/>
      <c r="F157" s="80" t="s">
        <v>29</v>
      </c>
      <c r="G157" s="80"/>
      <c r="H157" s="40"/>
      <c r="I157" s="40"/>
      <c r="J157" s="80"/>
      <c r="K157" s="40"/>
      <c r="L157" s="71"/>
      <c r="M157" s="44" t="s">
        <v>130</v>
      </c>
    </row>
    <row r="158" spans="1:13" ht="14.25">
      <c r="A158" s="69"/>
      <c r="B158" s="80"/>
      <c r="C158" s="69"/>
      <c r="D158" s="69"/>
      <c r="E158" s="71"/>
      <c r="F158" s="80" t="s">
        <v>34</v>
      </c>
      <c r="G158" s="80"/>
      <c r="H158" s="40"/>
      <c r="I158" s="40"/>
      <c r="J158" s="80"/>
      <c r="K158" s="40"/>
      <c r="L158" s="71"/>
      <c r="M158" s="44" t="s">
        <v>355</v>
      </c>
    </row>
    <row r="159" spans="1:13" ht="14.25">
      <c r="A159" s="69"/>
      <c r="B159" s="80" t="s">
        <v>219</v>
      </c>
      <c r="C159" s="69"/>
      <c r="D159" s="69"/>
      <c r="E159" s="71"/>
      <c r="F159" s="80" t="s">
        <v>31</v>
      </c>
      <c r="G159" s="80"/>
      <c r="H159" s="40"/>
      <c r="I159" s="40"/>
      <c r="J159" s="80">
        <f>18.3+38.5+28.5+29.4+16.2+71.7-0.6</f>
        <v>201.99999999999997</v>
      </c>
      <c r="K159" s="40"/>
      <c r="L159" s="71"/>
      <c r="M159" s="44" t="s">
        <v>131</v>
      </c>
    </row>
    <row r="160" spans="1:13" ht="14.25">
      <c r="A160" s="69"/>
      <c r="B160" s="80"/>
      <c r="C160" s="69"/>
      <c r="D160" s="69"/>
      <c r="E160" s="71"/>
      <c r="F160" s="80" t="s">
        <v>28</v>
      </c>
      <c r="G160" s="80"/>
      <c r="H160" s="40"/>
      <c r="I160" s="40"/>
      <c r="J160" s="80"/>
      <c r="K160" s="40"/>
      <c r="L160" s="71"/>
      <c r="M160" s="44" t="s">
        <v>132</v>
      </c>
    </row>
    <row r="161" spans="1:13" ht="24">
      <c r="A161" s="69"/>
      <c r="B161" s="80"/>
      <c r="C161" s="69"/>
      <c r="D161" s="69"/>
      <c r="E161" s="71"/>
      <c r="F161" s="80" t="s">
        <v>34</v>
      </c>
      <c r="G161" s="80"/>
      <c r="H161" s="40"/>
      <c r="I161" s="40"/>
      <c r="J161" s="80"/>
      <c r="K161" s="40"/>
      <c r="L161" s="71"/>
      <c r="M161" s="44" t="s">
        <v>270</v>
      </c>
    </row>
    <row r="162" spans="1:13" ht="14.25">
      <c r="A162" s="69"/>
      <c r="B162" s="80"/>
      <c r="C162" s="69"/>
      <c r="D162" s="69"/>
      <c r="E162" s="71"/>
      <c r="F162" s="80" t="s">
        <v>32</v>
      </c>
      <c r="G162" s="80"/>
      <c r="H162" s="40"/>
      <c r="I162" s="40"/>
      <c r="J162" s="80"/>
      <c r="K162" s="40"/>
      <c r="L162" s="71"/>
      <c r="M162" s="44" t="s">
        <v>133</v>
      </c>
    </row>
    <row r="163" spans="1:13" ht="14.25">
      <c r="A163" s="69"/>
      <c r="B163" s="80"/>
      <c r="C163" s="69"/>
      <c r="D163" s="69"/>
      <c r="E163" s="71"/>
      <c r="F163" s="80" t="s">
        <v>33</v>
      </c>
      <c r="G163" s="80"/>
      <c r="H163" s="40"/>
      <c r="I163" s="40"/>
      <c r="J163" s="80"/>
      <c r="K163" s="40"/>
      <c r="L163" s="71"/>
      <c r="M163" s="44" t="s">
        <v>134</v>
      </c>
    </row>
    <row r="164" spans="1:13" ht="14.25">
      <c r="A164" s="69"/>
      <c r="B164" s="80"/>
      <c r="C164" s="69"/>
      <c r="D164" s="69"/>
      <c r="E164" s="71"/>
      <c r="F164" s="80" t="s">
        <v>29</v>
      </c>
      <c r="G164" s="80"/>
      <c r="H164" s="40"/>
      <c r="I164" s="40"/>
      <c r="J164" s="80"/>
      <c r="K164" s="40"/>
      <c r="L164" s="71"/>
      <c r="M164" s="44" t="s">
        <v>135</v>
      </c>
    </row>
    <row r="165" spans="1:13" ht="14.25">
      <c r="A165" s="69"/>
      <c r="B165" s="73" t="s">
        <v>418</v>
      </c>
      <c r="C165" s="69"/>
      <c r="D165" s="69"/>
      <c r="E165" s="71"/>
      <c r="F165" s="74" t="s">
        <v>31</v>
      </c>
      <c r="G165" s="74"/>
      <c r="H165" s="42"/>
      <c r="I165" s="42"/>
      <c r="J165" s="74">
        <f>39.725+21+8.75+119+11.9+17.85+17.325</f>
        <v>235.54999999999998</v>
      </c>
      <c r="K165" s="42"/>
      <c r="L165" s="71"/>
      <c r="M165" s="44" t="s">
        <v>411</v>
      </c>
    </row>
    <row r="166" spans="1:13" ht="14.25">
      <c r="A166" s="69"/>
      <c r="B166" s="73"/>
      <c r="C166" s="69"/>
      <c r="D166" s="69"/>
      <c r="E166" s="71"/>
      <c r="F166" s="74" t="s">
        <v>28</v>
      </c>
      <c r="G166" s="74"/>
      <c r="H166" s="42"/>
      <c r="I166" s="42"/>
      <c r="J166" s="74"/>
      <c r="K166" s="42"/>
      <c r="L166" s="71"/>
      <c r="M166" s="44" t="s">
        <v>412</v>
      </c>
    </row>
    <row r="167" spans="1:13" ht="14.25">
      <c r="A167" s="69"/>
      <c r="B167" s="73"/>
      <c r="C167" s="69"/>
      <c r="D167" s="69"/>
      <c r="E167" s="71"/>
      <c r="F167" s="74" t="s">
        <v>34</v>
      </c>
      <c r="G167" s="74"/>
      <c r="H167" s="42"/>
      <c r="I167" s="42"/>
      <c r="J167" s="74"/>
      <c r="K167" s="42"/>
      <c r="L167" s="71"/>
      <c r="M167" s="44" t="s">
        <v>417</v>
      </c>
    </row>
    <row r="168" spans="1:13" ht="14.25">
      <c r="A168" s="69"/>
      <c r="B168" s="73"/>
      <c r="C168" s="69"/>
      <c r="D168" s="69"/>
      <c r="E168" s="71"/>
      <c r="F168" s="32"/>
      <c r="G168" s="32"/>
      <c r="H168" s="42"/>
      <c r="I168" s="42"/>
      <c r="J168" s="74"/>
      <c r="K168" s="42"/>
      <c r="L168" s="71"/>
      <c r="M168" s="44" t="s">
        <v>413</v>
      </c>
    </row>
    <row r="169" spans="1:13" ht="14.25">
      <c r="A169" s="69"/>
      <c r="B169" s="73"/>
      <c r="C169" s="69"/>
      <c r="D169" s="69"/>
      <c r="E169" s="71"/>
      <c r="F169" s="74" t="s">
        <v>32</v>
      </c>
      <c r="G169" s="74"/>
      <c r="H169" s="42"/>
      <c r="I169" s="42"/>
      <c r="J169" s="74"/>
      <c r="K169" s="42"/>
      <c r="L169" s="71"/>
      <c r="M169" s="44" t="s">
        <v>414</v>
      </c>
    </row>
    <row r="170" spans="1:13" ht="14.25">
      <c r="A170" s="69"/>
      <c r="B170" s="73"/>
      <c r="C170" s="69"/>
      <c r="D170" s="69"/>
      <c r="E170" s="71"/>
      <c r="F170" s="74" t="s">
        <v>33</v>
      </c>
      <c r="G170" s="74"/>
      <c r="H170" s="42"/>
      <c r="I170" s="42"/>
      <c r="J170" s="74"/>
      <c r="K170" s="42"/>
      <c r="L170" s="71"/>
      <c r="M170" s="44" t="s">
        <v>415</v>
      </c>
    </row>
    <row r="171" spans="1:13" ht="14.25">
      <c r="A171" s="70"/>
      <c r="B171" s="73"/>
      <c r="C171" s="70"/>
      <c r="D171" s="70"/>
      <c r="E171" s="72"/>
      <c r="F171" s="74" t="s">
        <v>29</v>
      </c>
      <c r="G171" s="74"/>
      <c r="H171" s="42"/>
      <c r="I171" s="42"/>
      <c r="J171" s="74"/>
      <c r="K171" s="42"/>
      <c r="L171" s="72"/>
      <c r="M171" s="44" t="s">
        <v>416</v>
      </c>
    </row>
    <row r="172" spans="1:13" ht="14.25">
      <c r="A172" s="80">
        <v>22</v>
      </c>
      <c r="B172" s="80" t="s">
        <v>220</v>
      </c>
      <c r="C172" s="80">
        <v>1089.9</v>
      </c>
      <c r="D172" s="80">
        <v>1089.9</v>
      </c>
      <c r="E172" s="80">
        <v>0</v>
      </c>
      <c r="F172" s="80"/>
      <c r="G172" s="80"/>
      <c r="H172" s="40"/>
      <c r="I172" s="40"/>
      <c r="J172" s="80">
        <f>1089.9-4.8</f>
        <v>1085.1000000000001</v>
      </c>
      <c r="K172" s="40"/>
      <c r="L172" s="80">
        <f>D172-J172</f>
        <v>4.7999999999999545</v>
      </c>
      <c r="M172" s="44" t="s">
        <v>146</v>
      </c>
    </row>
    <row r="173" spans="1:13" ht="14.25">
      <c r="A173" s="80"/>
      <c r="B173" s="80"/>
      <c r="C173" s="80"/>
      <c r="D173" s="80"/>
      <c r="E173" s="80"/>
      <c r="F173" s="80" t="s">
        <v>34</v>
      </c>
      <c r="G173" s="80"/>
      <c r="H173" s="40"/>
      <c r="I173" s="40"/>
      <c r="J173" s="80"/>
      <c r="K173" s="40"/>
      <c r="L173" s="80"/>
      <c r="M173" s="44" t="s">
        <v>136</v>
      </c>
    </row>
    <row r="174" spans="1:13" ht="14.25">
      <c r="A174" s="80"/>
      <c r="B174" s="80"/>
      <c r="C174" s="80"/>
      <c r="D174" s="80"/>
      <c r="E174" s="80"/>
      <c r="F174" s="80" t="s">
        <v>32</v>
      </c>
      <c r="G174" s="80"/>
      <c r="H174" s="40"/>
      <c r="I174" s="40"/>
      <c r="J174" s="80"/>
      <c r="K174" s="40"/>
      <c r="L174" s="80"/>
      <c r="M174" s="44" t="s">
        <v>137</v>
      </c>
    </row>
    <row r="175" spans="1:13" ht="14.25">
      <c r="A175" s="80"/>
      <c r="B175" s="80"/>
      <c r="C175" s="80"/>
      <c r="D175" s="80"/>
      <c r="E175" s="80"/>
      <c r="F175" s="80" t="s">
        <v>28</v>
      </c>
      <c r="G175" s="80"/>
      <c r="H175" s="40"/>
      <c r="I175" s="40"/>
      <c r="J175" s="80"/>
      <c r="K175" s="40"/>
      <c r="L175" s="80"/>
      <c r="M175" s="44" t="s">
        <v>144</v>
      </c>
    </row>
    <row r="176" spans="1:13" ht="14.25">
      <c r="A176" s="80"/>
      <c r="B176" s="80"/>
      <c r="C176" s="80"/>
      <c r="D176" s="80"/>
      <c r="E176" s="80"/>
      <c r="F176" s="80" t="s">
        <v>31</v>
      </c>
      <c r="G176" s="80"/>
      <c r="H176" s="40"/>
      <c r="I176" s="40"/>
      <c r="J176" s="80"/>
      <c r="K176" s="40"/>
      <c r="L176" s="80"/>
      <c r="M176" s="44" t="s">
        <v>138</v>
      </c>
    </row>
    <row r="177" spans="1:13" ht="14.25">
      <c r="A177" s="80"/>
      <c r="B177" s="80"/>
      <c r="C177" s="80"/>
      <c r="D177" s="80"/>
      <c r="E177" s="80"/>
      <c r="F177" s="80" t="s">
        <v>29</v>
      </c>
      <c r="G177" s="80"/>
      <c r="H177" s="40"/>
      <c r="I177" s="40"/>
      <c r="J177" s="80"/>
      <c r="K177" s="40"/>
      <c r="L177" s="80"/>
      <c r="M177" s="44" t="s">
        <v>139</v>
      </c>
    </row>
    <row r="178" spans="1:13" ht="14.25">
      <c r="A178" s="80"/>
      <c r="B178" s="80"/>
      <c r="C178" s="80"/>
      <c r="D178" s="80"/>
      <c r="E178" s="80"/>
      <c r="F178" s="80" t="s">
        <v>34</v>
      </c>
      <c r="G178" s="80"/>
      <c r="H178" s="40"/>
      <c r="I178" s="40"/>
      <c r="J178" s="80"/>
      <c r="K178" s="40"/>
      <c r="L178" s="80"/>
      <c r="M178" s="44" t="s">
        <v>140</v>
      </c>
    </row>
    <row r="179" spans="1:13" ht="14.25">
      <c r="A179" s="80"/>
      <c r="B179" s="80"/>
      <c r="C179" s="80"/>
      <c r="D179" s="80"/>
      <c r="E179" s="80"/>
      <c r="F179" s="80" t="s">
        <v>33</v>
      </c>
      <c r="G179" s="80"/>
      <c r="H179" s="40"/>
      <c r="I179" s="40"/>
      <c r="J179" s="80"/>
      <c r="K179" s="40"/>
      <c r="L179" s="80"/>
      <c r="M179" s="44" t="s">
        <v>141</v>
      </c>
    </row>
    <row r="180" spans="1:13" ht="14.25">
      <c r="A180" s="80"/>
      <c r="B180" s="80"/>
      <c r="C180" s="80"/>
      <c r="D180" s="80"/>
      <c r="E180" s="80"/>
      <c r="F180" s="80" t="s">
        <v>32</v>
      </c>
      <c r="G180" s="80"/>
      <c r="H180" s="40"/>
      <c r="I180" s="40"/>
      <c r="J180" s="80"/>
      <c r="K180" s="40"/>
      <c r="L180" s="80"/>
      <c r="M180" s="44" t="s">
        <v>142</v>
      </c>
    </row>
    <row r="181" spans="1:13" ht="14.25">
      <c r="A181" s="80"/>
      <c r="B181" s="80"/>
      <c r="C181" s="80"/>
      <c r="D181" s="80"/>
      <c r="E181" s="80"/>
      <c r="F181" s="80" t="s">
        <v>28</v>
      </c>
      <c r="G181" s="80"/>
      <c r="H181" s="40"/>
      <c r="I181" s="40"/>
      <c r="J181" s="80"/>
      <c r="K181" s="40"/>
      <c r="L181" s="80"/>
      <c r="M181" s="44" t="s">
        <v>143</v>
      </c>
    </row>
    <row r="182" spans="1:13" ht="24">
      <c r="A182" s="80"/>
      <c r="B182" s="80"/>
      <c r="C182" s="80"/>
      <c r="D182" s="80"/>
      <c r="E182" s="80"/>
      <c r="F182" s="80" t="s">
        <v>31</v>
      </c>
      <c r="G182" s="80"/>
      <c r="H182" s="40"/>
      <c r="I182" s="40"/>
      <c r="J182" s="80"/>
      <c r="K182" s="40"/>
      <c r="L182" s="80"/>
      <c r="M182" s="44" t="s">
        <v>145</v>
      </c>
    </row>
    <row r="183" spans="1:13" ht="14.25">
      <c r="A183" s="80">
        <v>23</v>
      </c>
      <c r="B183" s="80" t="s">
        <v>73</v>
      </c>
      <c r="C183" s="80">
        <v>1089.9</v>
      </c>
      <c r="D183" s="80">
        <v>1089.9</v>
      </c>
      <c r="E183" s="80">
        <v>0</v>
      </c>
      <c r="F183" s="80"/>
      <c r="G183" s="80"/>
      <c r="H183" s="40"/>
      <c r="I183" s="40"/>
      <c r="J183" s="80">
        <f>1085.475-87.3</f>
        <v>998.175</v>
      </c>
      <c r="K183" s="40"/>
      <c r="L183" s="80">
        <f>D183-J183</f>
        <v>91.72500000000014</v>
      </c>
      <c r="M183" s="44" t="s">
        <v>356</v>
      </c>
    </row>
    <row r="184" spans="1:13" ht="14.25">
      <c r="A184" s="80"/>
      <c r="B184" s="80"/>
      <c r="C184" s="80"/>
      <c r="D184" s="80"/>
      <c r="E184" s="80"/>
      <c r="F184" s="80" t="s">
        <v>33</v>
      </c>
      <c r="G184" s="80"/>
      <c r="H184" s="40"/>
      <c r="I184" s="40"/>
      <c r="J184" s="80"/>
      <c r="K184" s="40"/>
      <c r="L184" s="80"/>
      <c r="M184" s="44" t="s">
        <v>357</v>
      </c>
    </row>
    <row r="185" spans="1:13" ht="24">
      <c r="A185" s="80"/>
      <c r="B185" s="80"/>
      <c r="C185" s="80"/>
      <c r="D185" s="80"/>
      <c r="E185" s="80"/>
      <c r="F185" s="80" t="s">
        <v>29</v>
      </c>
      <c r="G185" s="80"/>
      <c r="H185" s="40"/>
      <c r="I185" s="40"/>
      <c r="J185" s="80"/>
      <c r="K185" s="40"/>
      <c r="L185" s="80"/>
      <c r="M185" s="44" t="s">
        <v>358</v>
      </c>
    </row>
    <row r="186" spans="1:13" ht="14.25">
      <c r="A186" s="80"/>
      <c r="B186" s="80"/>
      <c r="C186" s="80"/>
      <c r="D186" s="80"/>
      <c r="E186" s="80"/>
      <c r="F186" s="80" t="s">
        <v>28</v>
      </c>
      <c r="G186" s="80"/>
      <c r="H186" s="40"/>
      <c r="I186" s="40"/>
      <c r="J186" s="80"/>
      <c r="K186" s="40"/>
      <c r="L186" s="80"/>
      <c r="M186" s="44" t="s">
        <v>359</v>
      </c>
    </row>
    <row r="187" spans="1:13" ht="24">
      <c r="A187" s="80"/>
      <c r="B187" s="80"/>
      <c r="C187" s="80"/>
      <c r="D187" s="80"/>
      <c r="E187" s="80"/>
      <c r="F187" s="80" t="s">
        <v>31</v>
      </c>
      <c r="G187" s="80"/>
      <c r="H187" s="40"/>
      <c r="I187" s="40"/>
      <c r="J187" s="80"/>
      <c r="K187" s="40"/>
      <c r="L187" s="80"/>
      <c r="M187" s="44" t="s">
        <v>360</v>
      </c>
    </row>
    <row r="188" spans="1:13" ht="14.25">
      <c r="A188" s="80"/>
      <c r="B188" s="80"/>
      <c r="C188" s="80"/>
      <c r="D188" s="80"/>
      <c r="E188" s="80"/>
      <c r="F188" s="80" t="s">
        <v>34</v>
      </c>
      <c r="G188" s="80"/>
      <c r="H188" s="40"/>
      <c r="I188" s="40"/>
      <c r="J188" s="80"/>
      <c r="K188" s="40"/>
      <c r="L188" s="80"/>
      <c r="M188" s="44" t="s">
        <v>361</v>
      </c>
    </row>
    <row r="189" spans="1:13" ht="14.25">
      <c r="A189" s="80"/>
      <c r="B189" s="80"/>
      <c r="C189" s="80"/>
      <c r="D189" s="80"/>
      <c r="E189" s="80"/>
      <c r="F189" s="80" t="s">
        <v>32</v>
      </c>
      <c r="G189" s="80"/>
      <c r="H189" s="40"/>
      <c r="I189" s="40"/>
      <c r="J189" s="80"/>
      <c r="K189" s="40"/>
      <c r="L189" s="80"/>
      <c r="M189" s="44" t="s">
        <v>362</v>
      </c>
    </row>
    <row r="190" spans="1:13" ht="60">
      <c r="A190" s="8">
        <v>24</v>
      </c>
      <c r="B190" s="8" t="s">
        <v>74</v>
      </c>
      <c r="C190" s="8"/>
      <c r="D190" s="8">
        <v>422.1</v>
      </c>
      <c r="E190" s="8"/>
      <c r="F190" s="111"/>
      <c r="G190" s="112"/>
      <c r="H190" s="40"/>
      <c r="I190" s="40"/>
      <c r="J190" s="40">
        <f>282.9-0.9-81.3</f>
        <v>200.7</v>
      </c>
      <c r="K190" s="40"/>
      <c r="L190" s="40">
        <f>D190-J190</f>
        <v>221.40000000000003</v>
      </c>
      <c r="M190" s="47" t="s">
        <v>363</v>
      </c>
    </row>
    <row r="191" spans="1:13" ht="14.25">
      <c r="A191" s="80">
        <v>25</v>
      </c>
      <c r="B191" s="80" t="s">
        <v>75</v>
      </c>
      <c r="C191" s="80">
        <v>295</v>
      </c>
      <c r="D191" s="80">
        <v>295</v>
      </c>
      <c r="E191" s="80">
        <v>0</v>
      </c>
      <c r="F191" s="80" t="s">
        <v>61</v>
      </c>
      <c r="G191" s="80"/>
      <c r="H191" s="40"/>
      <c r="I191" s="40"/>
      <c r="J191" s="40">
        <v>240</v>
      </c>
      <c r="K191" s="40"/>
      <c r="L191" s="80">
        <f>D191-J196</f>
        <v>37.45999999999998</v>
      </c>
      <c r="M191" s="40" t="s">
        <v>67</v>
      </c>
    </row>
    <row r="192" spans="1:13" ht="14.25">
      <c r="A192" s="80"/>
      <c r="B192" s="80"/>
      <c r="C192" s="80"/>
      <c r="D192" s="80"/>
      <c r="E192" s="80"/>
      <c r="F192" s="80" t="s">
        <v>62</v>
      </c>
      <c r="G192" s="80"/>
      <c r="H192" s="40"/>
      <c r="I192" s="40"/>
      <c r="J192" s="40">
        <f>8.24+1.46</f>
        <v>9.7</v>
      </c>
      <c r="K192" s="40"/>
      <c r="L192" s="80"/>
      <c r="M192" s="40" t="s">
        <v>221</v>
      </c>
    </row>
    <row r="193" spans="1:13" ht="14.25">
      <c r="A193" s="80"/>
      <c r="B193" s="80"/>
      <c r="C193" s="80"/>
      <c r="D193" s="80"/>
      <c r="E193" s="80"/>
      <c r="F193" s="80" t="s">
        <v>17</v>
      </c>
      <c r="G193" s="80"/>
      <c r="H193" s="40"/>
      <c r="I193" s="40"/>
      <c r="J193" s="40">
        <v>5.9</v>
      </c>
      <c r="K193" s="40"/>
      <c r="L193" s="80"/>
      <c r="M193" s="40" t="s">
        <v>64</v>
      </c>
    </row>
    <row r="194" spans="1:13" ht="14.25">
      <c r="A194" s="80"/>
      <c r="B194" s="80"/>
      <c r="C194" s="80"/>
      <c r="D194" s="80"/>
      <c r="E194" s="80"/>
      <c r="F194" s="80" t="s">
        <v>63</v>
      </c>
      <c r="G194" s="80"/>
      <c r="H194" s="40"/>
      <c r="I194" s="40"/>
      <c r="J194" s="40">
        <v>1.39</v>
      </c>
      <c r="K194" s="40"/>
      <c r="L194" s="80"/>
      <c r="M194" s="40" t="s">
        <v>65</v>
      </c>
    </row>
    <row r="195" spans="1:13" ht="14.25">
      <c r="A195" s="80"/>
      <c r="B195" s="80"/>
      <c r="C195" s="80"/>
      <c r="D195" s="80"/>
      <c r="E195" s="80"/>
      <c r="F195" s="80" t="s">
        <v>20</v>
      </c>
      <c r="G195" s="80"/>
      <c r="H195" s="40"/>
      <c r="I195" s="40"/>
      <c r="J195" s="40">
        <v>0.55</v>
      </c>
      <c r="K195" s="40"/>
      <c r="L195" s="80"/>
      <c r="M195" s="40" t="s">
        <v>66</v>
      </c>
    </row>
    <row r="196" spans="1:13" ht="14.25">
      <c r="A196" s="80"/>
      <c r="B196" s="80"/>
      <c r="C196" s="80"/>
      <c r="D196" s="80"/>
      <c r="E196" s="80"/>
      <c r="F196" s="80" t="s">
        <v>25</v>
      </c>
      <c r="G196" s="80"/>
      <c r="H196" s="40"/>
      <c r="I196" s="40"/>
      <c r="J196" s="40">
        <f>SUM(J191:J195)</f>
        <v>257.54</v>
      </c>
      <c r="K196" s="40"/>
      <c r="L196" s="80"/>
      <c r="M196" s="40" t="s">
        <v>88</v>
      </c>
    </row>
    <row r="197" spans="1:13" ht="24">
      <c r="A197" s="8">
        <v>26</v>
      </c>
      <c r="B197" s="8" t="s">
        <v>47</v>
      </c>
      <c r="C197" s="8">
        <v>4</v>
      </c>
      <c r="D197" s="8">
        <v>4</v>
      </c>
      <c r="E197" s="8">
        <v>0</v>
      </c>
      <c r="F197" s="80"/>
      <c r="G197" s="80"/>
      <c r="H197" s="40"/>
      <c r="I197" s="40"/>
      <c r="J197" s="40"/>
      <c r="K197" s="40"/>
      <c r="L197" s="40">
        <v>4</v>
      </c>
      <c r="M197" s="40" t="s">
        <v>88</v>
      </c>
    </row>
    <row r="198" spans="1:13" ht="24">
      <c r="A198" s="80">
        <v>27</v>
      </c>
      <c r="B198" s="74" t="s">
        <v>68</v>
      </c>
      <c r="C198" s="80">
        <v>600</v>
      </c>
      <c r="D198" s="80">
        <v>600</v>
      </c>
      <c r="E198" s="80">
        <v>0</v>
      </c>
      <c r="F198" s="80" t="s">
        <v>61</v>
      </c>
      <c r="G198" s="80"/>
      <c r="H198" s="40">
        <v>537.46</v>
      </c>
      <c r="I198" s="40">
        <v>469.26</v>
      </c>
      <c r="J198" s="40">
        <v>398.871</v>
      </c>
      <c r="K198" s="40">
        <v>70.389</v>
      </c>
      <c r="L198" s="80">
        <f>D198-J202</f>
        <v>177.14050000000003</v>
      </c>
      <c r="M198" s="40" t="s">
        <v>222</v>
      </c>
    </row>
    <row r="199" spans="1:13" ht="14.25">
      <c r="A199" s="80"/>
      <c r="B199" s="74"/>
      <c r="C199" s="80"/>
      <c r="D199" s="80"/>
      <c r="E199" s="80"/>
      <c r="F199" s="80" t="s">
        <v>17</v>
      </c>
      <c r="G199" s="80"/>
      <c r="H199" s="40">
        <v>10.75</v>
      </c>
      <c r="I199" s="40">
        <v>10.75</v>
      </c>
      <c r="J199" s="40">
        <v>8</v>
      </c>
      <c r="K199" s="40">
        <f>I199-J199</f>
        <v>2.75</v>
      </c>
      <c r="L199" s="80"/>
      <c r="M199" s="40" t="s">
        <v>69</v>
      </c>
    </row>
    <row r="200" spans="1:13" ht="14.25">
      <c r="A200" s="80"/>
      <c r="B200" s="74"/>
      <c r="C200" s="80"/>
      <c r="D200" s="80"/>
      <c r="E200" s="80"/>
      <c r="F200" s="80" t="s">
        <v>62</v>
      </c>
      <c r="G200" s="80"/>
      <c r="H200" s="40">
        <v>18.81</v>
      </c>
      <c r="I200" s="40"/>
      <c r="J200" s="40">
        <f>15.9885</f>
        <v>15.9885</v>
      </c>
      <c r="K200" s="40"/>
      <c r="L200" s="80"/>
      <c r="M200" s="40" t="s">
        <v>223</v>
      </c>
    </row>
    <row r="201" spans="1:13" ht="14.25">
      <c r="A201" s="80"/>
      <c r="B201" s="74"/>
      <c r="C201" s="80"/>
      <c r="D201" s="80"/>
      <c r="E201" s="80"/>
      <c r="F201" s="80" t="s">
        <v>81</v>
      </c>
      <c r="G201" s="80"/>
      <c r="H201" s="40">
        <v>32.98</v>
      </c>
      <c r="I201" s="40"/>
      <c r="J201" s="40"/>
      <c r="K201" s="40"/>
      <c r="L201" s="80"/>
      <c r="M201" s="40"/>
    </row>
    <row r="202" spans="1:13" ht="14.25">
      <c r="A202" s="80"/>
      <c r="B202" s="74"/>
      <c r="C202" s="80"/>
      <c r="D202" s="80"/>
      <c r="E202" s="80"/>
      <c r="F202" s="80" t="s">
        <v>25</v>
      </c>
      <c r="G202" s="80"/>
      <c r="H202" s="40">
        <f>SUM(H198:H201)</f>
        <v>600</v>
      </c>
      <c r="I202" s="40"/>
      <c r="J202" s="40">
        <f>SUM(J198:J200)</f>
        <v>422.85949999999997</v>
      </c>
      <c r="K202" s="40">
        <f>SUM(K198:K201)</f>
        <v>73.139</v>
      </c>
      <c r="L202" s="80"/>
      <c r="M202" s="40" t="s">
        <v>88</v>
      </c>
    </row>
    <row r="203" spans="1:13" ht="14.25">
      <c r="A203" s="89">
        <v>28</v>
      </c>
      <c r="B203" s="77" t="s">
        <v>266</v>
      </c>
      <c r="C203" s="89">
        <v>150</v>
      </c>
      <c r="D203" s="89">
        <v>150</v>
      </c>
      <c r="E203" s="92"/>
      <c r="F203" s="13"/>
      <c r="G203" s="14"/>
      <c r="H203" s="48"/>
      <c r="I203" s="49"/>
      <c r="J203" s="49"/>
      <c r="K203" s="49"/>
      <c r="L203" s="50"/>
      <c r="M203" s="51" t="s">
        <v>364</v>
      </c>
    </row>
    <row r="204" spans="1:13" ht="14.25">
      <c r="A204" s="90"/>
      <c r="B204" s="78"/>
      <c r="C204" s="90"/>
      <c r="D204" s="90"/>
      <c r="E204" s="93"/>
      <c r="F204" s="95" t="s">
        <v>178</v>
      </c>
      <c r="G204" s="15" t="s">
        <v>161</v>
      </c>
      <c r="H204" s="52">
        <v>42.06</v>
      </c>
      <c r="I204" s="52">
        <v>42.06</v>
      </c>
      <c r="J204" s="52">
        <v>28</v>
      </c>
      <c r="K204" s="52">
        <v>14.060000000000002</v>
      </c>
      <c r="L204" s="77">
        <f>D203-J217</f>
        <v>70.658</v>
      </c>
      <c r="M204" s="51" t="s">
        <v>365</v>
      </c>
    </row>
    <row r="205" spans="1:13" ht="14.25">
      <c r="A205" s="90"/>
      <c r="B205" s="78"/>
      <c r="C205" s="90"/>
      <c r="D205" s="90"/>
      <c r="E205" s="93"/>
      <c r="F205" s="95"/>
      <c r="G205" s="15" t="s">
        <v>163</v>
      </c>
      <c r="H205" s="52">
        <v>1.26</v>
      </c>
      <c r="I205" s="52">
        <v>1.26</v>
      </c>
      <c r="J205" s="51">
        <v>1.071</v>
      </c>
      <c r="K205" s="52">
        <v>0.18900000000000006</v>
      </c>
      <c r="L205" s="78"/>
      <c r="M205" s="51" t="s">
        <v>366</v>
      </c>
    </row>
    <row r="206" spans="1:13" ht="14.25">
      <c r="A206" s="90"/>
      <c r="B206" s="78"/>
      <c r="C206" s="90"/>
      <c r="D206" s="90"/>
      <c r="E206" s="93"/>
      <c r="F206" s="95"/>
      <c r="G206" s="15" t="s">
        <v>162</v>
      </c>
      <c r="H206" s="52">
        <v>1.47</v>
      </c>
      <c r="I206" s="51"/>
      <c r="J206" s="51"/>
      <c r="K206" s="52"/>
      <c r="L206" s="78"/>
      <c r="M206" s="51"/>
    </row>
    <row r="207" spans="1:13" ht="14.25">
      <c r="A207" s="90"/>
      <c r="B207" s="78"/>
      <c r="C207" s="90"/>
      <c r="D207" s="90"/>
      <c r="E207" s="93"/>
      <c r="F207" s="95"/>
      <c r="G207" s="15" t="s">
        <v>179</v>
      </c>
      <c r="H207" s="51">
        <v>0.21</v>
      </c>
      <c r="I207" s="51">
        <v>0.21</v>
      </c>
      <c r="J207" s="51">
        <v>0.1785</v>
      </c>
      <c r="K207" s="51">
        <v>0.0315</v>
      </c>
      <c r="L207" s="78"/>
      <c r="M207" s="51" t="s">
        <v>367</v>
      </c>
    </row>
    <row r="208" spans="1:13" ht="24">
      <c r="A208" s="90"/>
      <c r="B208" s="78"/>
      <c r="C208" s="90"/>
      <c r="D208" s="90"/>
      <c r="E208" s="93"/>
      <c r="F208" s="95" t="s">
        <v>180</v>
      </c>
      <c r="G208" s="15" t="s">
        <v>161</v>
      </c>
      <c r="H208" s="51">
        <v>46.78</v>
      </c>
      <c r="I208" s="51">
        <v>46.78</v>
      </c>
      <c r="J208" s="51">
        <f>14.034+14.034</f>
        <v>28.068</v>
      </c>
      <c r="K208" s="51">
        <v>32.746</v>
      </c>
      <c r="L208" s="78"/>
      <c r="M208" s="51" t="s">
        <v>368</v>
      </c>
    </row>
    <row r="209" spans="1:13" ht="14.25">
      <c r="A209" s="90"/>
      <c r="B209" s="78"/>
      <c r="C209" s="90"/>
      <c r="D209" s="90"/>
      <c r="E209" s="93"/>
      <c r="F209" s="95"/>
      <c r="G209" s="15" t="s">
        <v>163</v>
      </c>
      <c r="H209" s="52">
        <v>1.64</v>
      </c>
      <c r="I209" s="52">
        <v>1.64</v>
      </c>
      <c r="J209" s="51">
        <v>1.394</v>
      </c>
      <c r="K209" s="52">
        <v>0.246</v>
      </c>
      <c r="L209" s="78"/>
      <c r="M209" s="51" t="s">
        <v>369</v>
      </c>
    </row>
    <row r="210" spans="1:13" ht="14.25">
      <c r="A210" s="90"/>
      <c r="B210" s="78"/>
      <c r="C210" s="90"/>
      <c r="D210" s="90"/>
      <c r="E210" s="93"/>
      <c r="F210" s="95"/>
      <c r="G210" s="15" t="s">
        <v>162</v>
      </c>
      <c r="H210" s="52">
        <v>1.35</v>
      </c>
      <c r="I210" s="52"/>
      <c r="J210" s="51"/>
      <c r="K210" s="52"/>
      <c r="L210" s="78"/>
      <c r="M210" s="51"/>
    </row>
    <row r="211" spans="1:13" ht="14.25">
      <c r="A211" s="90"/>
      <c r="B211" s="78"/>
      <c r="C211" s="90"/>
      <c r="D211" s="90"/>
      <c r="E211" s="93"/>
      <c r="F211" s="95"/>
      <c r="G211" s="15" t="s">
        <v>179</v>
      </c>
      <c r="H211" s="52">
        <v>0.23</v>
      </c>
      <c r="I211" s="52">
        <v>0.23</v>
      </c>
      <c r="J211" s="51">
        <v>0.1955</v>
      </c>
      <c r="K211" s="52">
        <v>0.0345</v>
      </c>
      <c r="L211" s="78"/>
      <c r="M211" s="51" t="s">
        <v>370</v>
      </c>
    </row>
    <row r="212" spans="1:13" ht="14.25">
      <c r="A212" s="90"/>
      <c r="B212" s="78"/>
      <c r="C212" s="90"/>
      <c r="D212" s="90"/>
      <c r="E212" s="93"/>
      <c r="F212" s="95" t="s">
        <v>181</v>
      </c>
      <c r="G212" s="15" t="s">
        <v>161</v>
      </c>
      <c r="H212" s="52">
        <v>62.79</v>
      </c>
      <c r="I212" s="52">
        <v>62.79</v>
      </c>
      <c r="J212" s="52">
        <v>18.837</v>
      </c>
      <c r="K212" s="52">
        <v>43.953</v>
      </c>
      <c r="L212" s="78"/>
      <c r="M212" s="51" t="s">
        <v>371</v>
      </c>
    </row>
    <row r="213" spans="1:13" ht="14.25">
      <c r="A213" s="90"/>
      <c r="B213" s="78"/>
      <c r="C213" s="90"/>
      <c r="D213" s="90"/>
      <c r="E213" s="93"/>
      <c r="F213" s="95"/>
      <c r="G213" s="15" t="s">
        <v>162</v>
      </c>
      <c r="H213" s="52">
        <v>1.57</v>
      </c>
      <c r="I213" s="51"/>
      <c r="J213" s="51"/>
      <c r="K213" s="52"/>
      <c r="L213" s="78"/>
      <c r="M213" s="51"/>
    </row>
    <row r="214" spans="1:13" ht="14.25">
      <c r="A214" s="90"/>
      <c r="B214" s="78"/>
      <c r="C214" s="90"/>
      <c r="D214" s="90"/>
      <c r="E214" s="93"/>
      <c r="F214" s="95"/>
      <c r="G214" s="15" t="s">
        <v>163</v>
      </c>
      <c r="H214" s="52">
        <v>1.88</v>
      </c>
      <c r="I214" s="51">
        <v>1.88</v>
      </c>
      <c r="J214" s="51">
        <v>1.598</v>
      </c>
      <c r="K214" s="52">
        <v>0.2819999999999998</v>
      </c>
      <c r="L214" s="78"/>
      <c r="M214" s="51" t="s">
        <v>372</v>
      </c>
    </row>
    <row r="215" spans="1:13" ht="14.25">
      <c r="A215" s="90"/>
      <c r="B215" s="78"/>
      <c r="C215" s="90"/>
      <c r="D215" s="90"/>
      <c r="E215" s="93"/>
      <c r="F215" s="95"/>
      <c r="G215" s="15" t="s">
        <v>182</v>
      </c>
      <c r="H215" s="52">
        <v>0.44</v>
      </c>
      <c r="I215" s="51"/>
      <c r="J215" s="51"/>
      <c r="K215" s="52"/>
      <c r="L215" s="78"/>
      <c r="M215" s="51"/>
    </row>
    <row r="216" spans="1:13" ht="14.25">
      <c r="A216" s="90"/>
      <c r="B216" s="78"/>
      <c r="C216" s="90"/>
      <c r="D216" s="90"/>
      <c r="E216" s="93"/>
      <c r="F216" s="95"/>
      <c r="G216" s="15" t="s">
        <v>165</v>
      </c>
      <c r="H216" s="52">
        <v>3.32</v>
      </c>
      <c r="I216" s="51"/>
      <c r="J216" s="51"/>
      <c r="K216" s="52"/>
      <c r="L216" s="78"/>
      <c r="M216" s="51"/>
    </row>
    <row r="217" spans="1:13" ht="14.25">
      <c r="A217" s="91"/>
      <c r="B217" s="79"/>
      <c r="C217" s="91"/>
      <c r="D217" s="91"/>
      <c r="E217" s="94"/>
      <c r="F217" s="17"/>
      <c r="G217" s="15" t="s">
        <v>224</v>
      </c>
      <c r="H217" s="52"/>
      <c r="I217" s="51"/>
      <c r="J217" s="51">
        <f>SUM(J203:J216)</f>
        <v>79.342</v>
      </c>
      <c r="K217" s="52"/>
      <c r="L217" s="79"/>
      <c r="M217" s="51"/>
    </row>
    <row r="218" spans="1:13" ht="48">
      <c r="A218" s="8">
        <v>29</v>
      </c>
      <c r="B218" s="8" t="s">
        <v>225</v>
      </c>
      <c r="C218" s="8">
        <v>206</v>
      </c>
      <c r="D218" s="8">
        <v>206</v>
      </c>
      <c r="E218" s="8">
        <v>0</v>
      </c>
      <c r="F218" s="80" t="s">
        <v>226</v>
      </c>
      <c r="G218" s="80"/>
      <c r="H218" s="40"/>
      <c r="I218" s="40"/>
      <c r="J218" s="40">
        <f>142.565009+1.9</f>
        <v>144.465009</v>
      </c>
      <c r="K218" s="40"/>
      <c r="L218" s="40">
        <f>D218-J218</f>
        <v>61.53499099999999</v>
      </c>
      <c r="M218" s="40" t="s">
        <v>298</v>
      </c>
    </row>
    <row r="219" spans="1:13" ht="14.25">
      <c r="A219" s="99">
        <v>30</v>
      </c>
      <c r="B219" s="96" t="s">
        <v>227</v>
      </c>
      <c r="C219" s="102" t="s">
        <v>267</v>
      </c>
      <c r="D219" s="102">
        <v>41.76</v>
      </c>
      <c r="E219" s="102"/>
      <c r="F219" s="102"/>
      <c r="G219" s="21"/>
      <c r="H219" s="53"/>
      <c r="I219" s="53"/>
      <c r="J219" s="68">
        <v>36.65</v>
      </c>
      <c r="K219" s="68"/>
      <c r="L219" s="68">
        <f>D219-J219</f>
        <v>5.109999999999999</v>
      </c>
      <c r="M219" s="53" t="s">
        <v>373</v>
      </c>
    </row>
    <row r="220" spans="1:13" ht="14.25">
      <c r="A220" s="100"/>
      <c r="B220" s="97"/>
      <c r="C220" s="103"/>
      <c r="D220" s="103"/>
      <c r="E220" s="103"/>
      <c r="F220" s="103"/>
      <c r="G220" s="21"/>
      <c r="H220" s="53"/>
      <c r="I220" s="53"/>
      <c r="J220" s="71"/>
      <c r="K220" s="71"/>
      <c r="L220" s="71"/>
      <c r="M220" s="53" t="s">
        <v>374</v>
      </c>
    </row>
    <row r="221" spans="1:13" ht="14.25">
      <c r="A221" s="100"/>
      <c r="B221" s="97"/>
      <c r="C221" s="103"/>
      <c r="D221" s="103"/>
      <c r="E221" s="103"/>
      <c r="F221" s="103"/>
      <c r="G221" s="21"/>
      <c r="H221" s="53"/>
      <c r="I221" s="53"/>
      <c r="J221" s="71"/>
      <c r="K221" s="71"/>
      <c r="L221" s="71"/>
      <c r="M221" s="53" t="s">
        <v>375</v>
      </c>
    </row>
    <row r="222" spans="1:13" ht="14.25">
      <c r="A222" s="100"/>
      <c r="B222" s="97"/>
      <c r="C222" s="103"/>
      <c r="D222" s="103"/>
      <c r="E222" s="103"/>
      <c r="F222" s="103"/>
      <c r="G222" s="21"/>
      <c r="H222" s="53"/>
      <c r="I222" s="53"/>
      <c r="J222" s="71"/>
      <c r="K222" s="71"/>
      <c r="L222" s="71"/>
      <c r="M222" s="53" t="s">
        <v>376</v>
      </c>
    </row>
    <row r="223" spans="1:13" ht="14.25">
      <c r="A223" s="101"/>
      <c r="B223" s="98"/>
      <c r="C223" s="104"/>
      <c r="D223" s="104"/>
      <c r="E223" s="104"/>
      <c r="F223" s="104"/>
      <c r="G223" s="21"/>
      <c r="H223" s="53"/>
      <c r="I223" s="53"/>
      <c r="J223" s="72"/>
      <c r="K223" s="72"/>
      <c r="L223" s="72"/>
      <c r="M223" s="53" t="s">
        <v>377</v>
      </c>
    </row>
    <row r="224" spans="1:13" ht="24">
      <c r="A224" s="8">
        <v>31</v>
      </c>
      <c r="B224" s="18" t="s">
        <v>228</v>
      </c>
      <c r="C224" s="8">
        <v>14</v>
      </c>
      <c r="D224" s="8">
        <v>14</v>
      </c>
      <c r="E224" s="8">
        <v>0</v>
      </c>
      <c r="F224" s="111"/>
      <c r="G224" s="112"/>
      <c r="H224" s="40"/>
      <c r="I224" s="40"/>
      <c r="J224" s="40">
        <v>14</v>
      </c>
      <c r="K224" s="40"/>
      <c r="L224" s="40">
        <v>0</v>
      </c>
      <c r="M224" s="40" t="s">
        <v>229</v>
      </c>
    </row>
    <row r="225" spans="1:13" ht="36">
      <c r="A225" s="68">
        <v>32</v>
      </c>
      <c r="B225" s="68" t="s">
        <v>230</v>
      </c>
      <c r="C225" s="68"/>
      <c r="D225" s="68">
        <v>590.6</v>
      </c>
      <c r="E225" s="68"/>
      <c r="F225" s="111" t="s">
        <v>231</v>
      </c>
      <c r="G225" s="112"/>
      <c r="H225" s="40">
        <v>462</v>
      </c>
      <c r="I225" s="40"/>
      <c r="J225" s="40">
        <v>462</v>
      </c>
      <c r="K225" s="40"/>
      <c r="L225" s="80">
        <f>D225-J225-J226</f>
        <v>23.90000000000002</v>
      </c>
      <c r="M225" s="40" t="s">
        <v>232</v>
      </c>
    </row>
    <row r="226" spans="1:13" ht="60">
      <c r="A226" s="72"/>
      <c r="B226" s="72"/>
      <c r="C226" s="72"/>
      <c r="D226" s="72"/>
      <c r="E226" s="72"/>
      <c r="F226" s="87" t="s">
        <v>233</v>
      </c>
      <c r="G226" s="88"/>
      <c r="H226" s="40">
        <v>128.6</v>
      </c>
      <c r="I226" s="40"/>
      <c r="J226" s="40">
        <f>52.2+10.5+42</f>
        <v>104.7</v>
      </c>
      <c r="K226" s="40"/>
      <c r="L226" s="80"/>
      <c r="M226" s="40" t="s">
        <v>297</v>
      </c>
    </row>
    <row r="227" spans="1:13" ht="72">
      <c r="A227" s="32">
        <v>33</v>
      </c>
      <c r="B227" s="32" t="s">
        <v>234</v>
      </c>
      <c r="C227" s="32"/>
      <c r="D227" s="32">
        <v>103.88</v>
      </c>
      <c r="E227" s="32"/>
      <c r="F227" s="87"/>
      <c r="G227" s="88"/>
      <c r="H227" s="42"/>
      <c r="I227" s="42"/>
      <c r="J227" s="42">
        <f>103.88-0.28</f>
        <v>103.6</v>
      </c>
      <c r="K227" s="42"/>
      <c r="L227" s="42">
        <f>D227-J227</f>
        <v>0.28000000000000114</v>
      </c>
      <c r="M227" s="42" t="s">
        <v>378</v>
      </c>
    </row>
    <row r="228" spans="1:13" ht="72">
      <c r="A228" s="8">
        <v>34</v>
      </c>
      <c r="B228" s="8" t="s">
        <v>70</v>
      </c>
      <c r="C228" s="8"/>
      <c r="D228" s="8">
        <v>311.64</v>
      </c>
      <c r="E228" s="8"/>
      <c r="F228" s="80"/>
      <c r="G228" s="80"/>
      <c r="H228" s="40"/>
      <c r="I228" s="40"/>
      <c r="J228" s="40">
        <f>311.64-0.84-16.56</f>
        <v>294.24</v>
      </c>
      <c r="K228" s="40"/>
      <c r="L228" s="40">
        <f>D228-J228</f>
        <v>17.399999999999977</v>
      </c>
      <c r="M228" s="40" t="s">
        <v>379</v>
      </c>
    </row>
    <row r="229" spans="1:13" ht="72">
      <c r="A229" s="29">
        <v>35</v>
      </c>
      <c r="B229" s="29" t="s">
        <v>318</v>
      </c>
      <c r="C229" s="29"/>
      <c r="D229" s="29">
        <v>75.25</v>
      </c>
      <c r="E229" s="29"/>
      <c r="F229" s="111"/>
      <c r="G229" s="112"/>
      <c r="H229" s="40"/>
      <c r="I229" s="40"/>
      <c r="J229" s="40">
        <v>73.70433</v>
      </c>
      <c r="K229" s="40"/>
      <c r="L229" s="40">
        <f>D229-J229</f>
        <v>1.5456700000000012</v>
      </c>
      <c r="M229" s="40" t="s">
        <v>380</v>
      </c>
    </row>
    <row r="230" spans="1:13" ht="120">
      <c r="A230" s="8">
        <v>36</v>
      </c>
      <c r="B230" s="10" t="s">
        <v>235</v>
      </c>
      <c r="C230" s="8"/>
      <c r="D230" s="8">
        <v>1380</v>
      </c>
      <c r="E230" s="8"/>
      <c r="F230" s="8"/>
      <c r="G230" s="8"/>
      <c r="H230" s="40"/>
      <c r="I230" s="40"/>
      <c r="J230" s="40">
        <f>436+4.5+396+13.5+4.5+253.7779+171.7221</f>
        <v>1280</v>
      </c>
      <c r="K230" s="40"/>
      <c r="L230" s="40">
        <f>D230-J230</f>
        <v>100</v>
      </c>
      <c r="M230" s="40" t="s">
        <v>296</v>
      </c>
    </row>
    <row r="231" spans="1:13" ht="36">
      <c r="A231" s="68">
        <v>37</v>
      </c>
      <c r="B231" s="105" t="s">
        <v>236</v>
      </c>
      <c r="C231" s="68"/>
      <c r="D231" s="68">
        <f>1599.05+200+300+789.65</f>
        <v>2888.7000000000003</v>
      </c>
      <c r="E231" s="68"/>
      <c r="F231" s="8"/>
      <c r="G231" s="8"/>
      <c r="H231" s="40"/>
      <c r="I231" s="40"/>
      <c r="J231" s="40"/>
      <c r="K231" s="40"/>
      <c r="L231" s="68">
        <f>2888.7-150-75</f>
        <v>2663.7</v>
      </c>
      <c r="M231" s="40" t="s">
        <v>237</v>
      </c>
    </row>
    <row r="232" spans="1:13" ht="36">
      <c r="A232" s="71"/>
      <c r="B232" s="106"/>
      <c r="C232" s="71"/>
      <c r="D232" s="71"/>
      <c r="E232" s="71"/>
      <c r="F232" s="8" t="s">
        <v>238</v>
      </c>
      <c r="G232" s="8"/>
      <c r="H232" s="40"/>
      <c r="I232" s="40"/>
      <c r="J232" s="40">
        <v>150</v>
      </c>
      <c r="K232" s="40"/>
      <c r="L232" s="71"/>
      <c r="M232" s="40" t="s">
        <v>239</v>
      </c>
    </row>
    <row r="233" spans="1:13" ht="24">
      <c r="A233" s="72"/>
      <c r="B233" s="107"/>
      <c r="C233" s="72"/>
      <c r="D233" s="72"/>
      <c r="E233" s="72"/>
      <c r="F233" s="8" t="s">
        <v>240</v>
      </c>
      <c r="G233" s="8"/>
      <c r="H233" s="40"/>
      <c r="I233" s="40"/>
      <c r="J233" s="40">
        <v>75</v>
      </c>
      <c r="K233" s="40"/>
      <c r="L233" s="72"/>
      <c r="M233" s="40" t="s">
        <v>150</v>
      </c>
    </row>
    <row r="234" spans="1:13" ht="14.25">
      <c r="A234" s="68">
        <v>38</v>
      </c>
      <c r="B234" s="68" t="s">
        <v>241</v>
      </c>
      <c r="C234" s="68"/>
      <c r="D234" s="68">
        <v>1000</v>
      </c>
      <c r="E234" s="68"/>
      <c r="F234" s="8"/>
      <c r="G234" s="8"/>
      <c r="H234" s="40"/>
      <c r="I234" s="40"/>
      <c r="J234" s="68">
        <f>150+50+50+50+50</f>
        <v>350</v>
      </c>
      <c r="K234" s="68"/>
      <c r="L234" s="68">
        <f>D234-J234</f>
        <v>650</v>
      </c>
      <c r="M234" s="52" t="s">
        <v>381</v>
      </c>
    </row>
    <row r="235" spans="1:13" ht="14.25">
      <c r="A235" s="71"/>
      <c r="B235" s="71"/>
      <c r="C235" s="71"/>
      <c r="D235" s="71"/>
      <c r="E235" s="71"/>
      <c r="F235" s="8"/>
      <c r="G235" s="8"/>
      <c r="H235" s="40"/>
      <c r="I235" s="40"/>
      <c r="J235" s="71"/>
      <c r="K235" s="71"/>
      <c r="L235" s="71"/>
      <c r="M235" s="52" t="s">
        <v>382</v>
      </c>
    </row>
    <row r="236" spans="1:13" ht="14.25">
      <c r="A236" s="71"/>
      <c r="B236" s="71"/>
      <c r="C236" s="71"/>
      <c r="D236" s="71"/>
      <c r="E236" s="71"/>
      <c r="F236" s="8"/>
      <c r="G236" s="8"/>
      <c r="H236" s="40"/>
      <c r="I236" s="40"/>
      <c r="J236" s="71"/>
      <c r="K236" s="71"/>
      <c r="L236" s="71"/>
      <c r="M236" s="52" t="s">
        <v>383</v>
      </c>
    </row>
    <row r="237" spans="1:13" ht="14.25">
      <c r="A237" s="71"/>
      <c r="B237" s="71"/>
      <c r="C237" s="71"/>
      <c r="D237" s="71"/>
      <c r="E237" s="71"/>
      <c r="F237" s="8"/>
      <c r="G237" s="8"/>
      <c r="H237" s="40"/>
      <c r="I237" s="40"/>
      <c r="J237" s="71"/>
      <c r="K237" s="71"/>
      <c r="L237" s="71"/>
      <c r="M237" s="52" t="s">
        <v>384</v>
      </c>
    </row>
    <row r="238" spans="1:13" ht="14.25">
      <c r="A238" s="71"/>
      <c r="B238" s="71"/>
      <c r="C238" s="71"/>
      <c r="D238" s="71"/>
      <c r="E238" s="71"/>
      <c r="F238" s="8"/>
      <c r="G238" s="8"/>
      <c r="H238" s="40"/>
      <c r="I238" s="40"/>
      <c r="J238" s="71"/>
      <c r="K238" s="71"/>
      <c r="L238" s="71"/>
      <c r="M238" s="52" t="s">
        <v>385</v>
      </c>
    </row>
    <row r="239" spans="1:13" ht="14.25">
      <c r="A239" s="71"/>
      <c r="B239" s="71"/>
      <c r="C239" s="71"/>
      <c r="D239" s="71"/>
      <c r="E239" s="71"/>
      <c r="F239" s="8"/>
      <c r="G239" s="8"/>
      <c r="H239" s="40"/>
      <c r="I239" s="40"/>
      <c r="J239" s="71"/>
      <c r="K239" s="71"/>
      <c r="L239" s="71"/>
      <c r="M239" s="52" t="s">
        <v>386</v>
      </c>
    </row>
    <row r="240" spans="1:13" ht="14.25">
      <c r="A240" s="72"/>
      <c r="B240" s="72"/>
      <c r="C240" s="72"/>
      <c r="D240" s="72"/>
      <c r="E240" s="72"/>
      <c r="F240" s="8"/>
      <c r="G240" s="8"/>
      <c r="H240" s="40"/>
      <c r="I240" s="40"/>
      <c r="J240" s="72"/>
      <c r="K240" s="72"/>
      <c r="L240" s="72"/>
      <c r="M240" s="40" t="s">
        <v>242</v>
      </c>
    </row>
    <row r="241" spans="1:13" ht="35.25" customHeight="1">
      <c r="A241" s="68">
        <v>39</v>
      </c>
      <c r="B241" s="68" t="s">
        <v>243</v>
      </c>
      <c r="C241" s="80"/>
      <c r="D241" s="68">
        <v>1000</v>
      </c>
      <c r="E241" s="68"/>
      <c r="F241" s="26" t="s">
        <v>300</v>
      </c>
      <c r="G241" s="26" t="s">
        <v>299</v>
      </c>
      <c r="H241" s="40"/>
      <c r="I241" s="40"/>
      <c r="J241" s="40">
        <v>748.14</v>
      </c>
      <c r="K241" s="40"/>
      <c r="L241" s="68">
        <f>D241-J241-J242</f>
        <v>190.81405</v>
      </c>
      <c r="M241" s="40" t="s">
        <v>244</v>
      </c>
    </row>
    <row r="242" spans="1:13" ht="35.25" customHeight="1">
      <c r="A242" s="72"/>
      <c r="B242" s="72"/>
      <c r="C242" s="80"/>
      <c r="D242" s="72"/>
      <c r="E242" s="72"/>
      <c r="F242" s="26" t="s">
        <v>301</v>
      </c>
      <c r="G242" s="26" t="s">
        <v>302</v>
      </c>
      <c r="H242" s="40"/>
      <c r="I242" s="40"/>
      <c r="J242" s="40">
        <v>61.04595</v>
      </c>
      <c r="K242" s="40"/>
      <c r="L242" s="72"/>
      <c r="M242" s="40" t="s">
        <v>303</v>
      </c>
    </row>
    <row r="243" spans="1:14" ht="84">
      <c r="A243" s="8">
        <v>40</v>
      </c>
      <c r="B243" s="10" t="s">
        <v>245</v>
      </c>
      <c r="C243" s="80"/>
      <c r="D243" s="8">
        <v>1309</v>
      </c>
      <c r="E243" s="8"/>
      <c r="F243" s="8"/>
      <c r="G243" s="8"/>
      <c r="H243" s="40"/>
      <c r="I243" s="40"/>
      <c r="J243" s="40">
        <f>79.332+91.107+63.135+89.667+26.787+105.776+84.18+241.432+35.716</f>
        <v>817.132</v>
      </c>
      <c r="K243" s="40"/>
      <c r="L243" s="40">
        <f>D243-J243</f>
        <v>491.86800000000005</v>
      </c>
      <c r="M243" s="40" t="s">
        <v>286</v>
      </c>
      <c r="N243" s="1"/>
    </row>
    <row r="244" spans="1:14" ht="14.25">
      <c r="A244" s="127">
        <v>41</v>
      </c>
      <c r="B244" s="102" t="s">
        <v>246</v>
      </c>
      <c r="C244" s="81"/>
      <c r="D244" s="77">
        <v>2894</v>
      </c>
      <c r="E244" s="81"/>
      <c r="F244" s="15"/>
      <c r="G244" s="15"/>
      <c r="H244" s="51"/>
      <c r="I244" s="51"/>
      <c r="J244" s="51"/>
      <c r="K244" s="51"/>
      <c r="L244" s="51"/>
      <c r="M244" s="54" t="s">
        <v>387</v>
      </c>
      <c r="N244" s="7"/>
    </row>
    <row r="245" spans="1:14" ht="24">
      <c r="A245" s="128"/>
      <c r="B245" s="103"/>
      <c r="C245" s="82"/>
      <c r="D245" s="78"/>
      <c r="E245" s="82"/>
      <c r="F245" s="15" t="s">
        <v>157</v>
      </c>
      <c r="G245" s="15" t="s">
        <v>158</v>
      </c>
      <c r="H245" s="51">
        <v>12.5</v>
      </c>
      <c r="I245" s="51">
        <v>12.5112</v>
      </c>
      <c r="J245" s="51">
        <v>12.5112</v>
      </c>
      <c r="K245" s="51">
        <v>0</v>
      </c>
      <c r="L245" s="77">
        <f>D244-J318</f>
        <v>1118.3157999999999</v>
      </c>
      <c r="M245" s="55" t="s">
        <v>159</v>
      </c>
      <c r="N245" s="6"/>
    </row>
    <row r="246" spans="1:14" ht="14.25">
      <c r="A246" s="128"/>
      <c r="B246" s="103"/>
      <c r="C246" s="82"/>
      <c r="D246" s="78"/>
      <c r="E246" s="82"/>
      <c r="F246" s="77" t="s">
        <v>160</v>
      </c>
      <c r="G246" s="15" t="s">
        <v>161</v>
      </c>
      <c r="H246" s="51">
        <v>51.15</v>
      </c>
      <c r="I246" s="51">
        <v>51.15</v>
      </c>
      <c r="J246" s="56">
        <v>15.345</v>
      </c>
      <c r="K246" s="51">
        <v>35.805</v>
      </c>
      <c r="L246" s="78"/>
      <c r="M246" s="55" t="s">
        <v>388</v>
      </c>
      <c r="N246" s="5"/>
    </row>
    <row r="247" spans="1:14" ht="14.25">
      <c r="A247" s="128"/>
      <c r="B247" s="103"/>
      <c r="C247" s="82"/>
      <c r="D247" s="78"/>
      <c r="E247" s="82"/>
      <c r="F247" s="78"/>
      <c r="G247" s="15" t="s">
        <v>162</v>
      </c>
      <c r="H247" s="51">
        <v>1.28</v>
      </c>
      <c r="I247" s="51"/>
      <c r="J247" s="51"/>
      <c r="K247" s="51"/>
      <c r="L247" s="78"/>
      <c r="M247" s="55"/>
      <c r="N247" s="5"/>
    </row>
    <row r="248" spans="1:14" ht="14.25">
      <c r="A248" s="128"/>
      <c r="B248" s="103"/>
      <c r="C248" s="82"/>
      <c r="D248" s="78"/>
      <c r="E248" s="82"/>
      <c r="F248" s="78"/>
      <c r="G248" s="15" t="s">
        <v>163</v>
      </c>
      <c r="H248" s="51">
        <v>1.53</v>
      </c>
      <c r="I248" s="51"/>
      <c r="J248" s="51"/>
      <c r="K248" s="51"/>
      <c r="L248" s="78"/>
      <c r="M248" s="55"/>
      <c r="N248" s="5"/>
    </row>
    <row r="249" spans="1:14" ht="14.25">
      <c r="A249" s="128"/>
      <c r="B249" s="103"/>
      <c r="C249" s="82"/>
      <c r="D249" s="78"/>
      <c r="E249" s="82"/>
      <c r="F249" s="78"/>
      <c r="G249" s="15" t="s">
        <v>164</v>
      </c>
      <c r="H249" s="51">
        <v>0.1</v>
      </c>
      <c r="I249" s="51"/>
      <c r="J249" s="51"/>
      <c r="K249" s="51"/>
      <c r="L249" s="78"/>
      <c r="M249" s="55"/>
      <c r="N249" s="5"/>
    </row>
    <row r="250" spans="1:14" ht="14.25">
      <c r="A250" s="128"/>
      <c r="B250" s="103"/>
      <c r="C250" s="82"/>
      <c r="D250" s="78"/>
      <c r="E250" s="82"/>
      <c r="F250" s="79"/>
      <c r="G250" s="15" t="s">
        <v>165</v>
      </c>
      <c r="H250" s="51">
        <v>1.53</v>
      </c>
      <c r="I250" s="51"/>
      <c r="J250" s="51"/>
      <c r="K250" s="51"/>
      <c r="L250" s="78"/>
      <c r="M250" s="55"/>
      <c r="N250" s="5"/>
    </row>
    <row r="251" spans="1:14" ht="24">
      <c r="A251" s="128"/>
      <c r="B251" s="103"/>
      <c r="C251" s="82"/>
      <c r="D251" s="78"/>
      <c r="E251" s="82"/>
      <c r="F251" s="15" t="s">
        <v>166</v>
      </c>
      <c r="G251" s="15" t="s">
        <v>167</v>
      </c>
      <c r="H251" s="51">
        <v>230.25</v>
      </c>
      <c r="I251" s="51"/>
      <c r="J251" s="51">
        <f>48.879</f>
        <v>48.879</v>
      </c>
      <c r="K251" s="51">
        <f>H251-J251</f>
        <v>181.371</v>
      </c>
      <c r="L251" s="78"/>
      <c r="M251" s="55" t="s">
        <v>304</v>
      </c>
      <c r="N251" s="5"/>
    </row>
    <row r="252" spans="1:14" ht="14.25">
      <c r="A252" s="128"/>
      <c r="B252" s="103"/>
      <c r="C252" s="82"/>
      <c r="D252" s="78"/>
      <c r="E252" s="82"/>
      <c r="F252" s="77" t="s">
        <v>168</v>
      </c>
      <c r="G252" s="15" t="s">
        <v>161</v>
      </c>
      <c r="H252" s="51">
        <v>289.69</v>
      </c>
      <c r="I252" s="51">
        <v>289.69</v>
      </c>
      <c r="J252" s="57">
        <v>202.783</v>
      </c>
      <c r="K252" s="51">
        <v>86.90700000000001</v>
      </c>
      <c r="L252" s="78"/>
      <c r="M252" s="55" t="s">
        <v>389</v>
      </c>
      <c r="N252" s="5"/>
    </row>
    <row r="253" spans="1:14" ht="14.25">
      <c r="A253" s="128"/>
      <c r="B253" s="103"/>
      <c r="C253" s="82"/>
      <c r="D253" s="78"/>
      <c r="E253" s="82"/>
      <c r="F253" s="78"/>
      <c r="G253" s="15" t="s">
        <v>162</v>
      </c>
      <c r="H253" s="51">
        <v>7.24</v>
      </c>
      <c r="I253" s="51"/>
      <c r="J253" s="57"/>
      <c r="K253" s="51"/>
      <c r="L253" s="78"/>
      <c r="M253" s="55"/>
      <c r="N253" s="5"/>
    </row>
    <row r="254" spans="1:14" ht="14.25">
      <c r="A254" s="128"/>
      <c r="B254" s="103"/>
      <c r="C254" s="82"/>
      <c r="D254" s="78"/>
      <c r="E254" s="82"/>
      <c r="F254" s="78"/>
      <c r="G254" s="15" t="s">
        <v>163</v>
      </c>
      <c r="H254" s="51">
        <v>8.69</v>
      </c>
      <c r="I254" s="51"/>
      <c r="J254" s="57"/>
      <c r="K254" s="51"/>
      <c r="L254" s="78"/>
      <c r="M254" s="55"/>
      <c r="N254" s="5"/>
    </row>
    <row r="255" spans="1:14" ht="14.25">
      <c r="A255" s="128"/>
      <c r="B255" s="103"/>
      <c r="C255" s="82"/>
      <c r="D255" s="78"/>
      <c r="E255" s="82"/>
      <c r="F255" s="78"/>
      <c r="G255" s="15" t="s">
        <v>169</v>
      </c>
      <c r="H255" s="51">
        <v>1.45</v>
      </c>
      <c r="I255" s="51"/>
      <c r="J255" s="57"/>
      <c r="K255" s="51"/>
      <c r="L255" s="78"/>
      <c r="M255" s="55"/>
      <c r="N255" s="5"/>
    </row>
    <row r="256" spans="1:14" ht="14.25">
      <c r="A256" s="128"/>
      <c r="B256" s="103"/>
      <c r="C256" s="82"/>
      <c r="D256" s="78"/>
      <c r="E256" s="82"/>
      <c r="F256" s="78"/>
      <c r="G256" s="15" t="s">
        <v>164</v>
      </c>
      <c r="H256" s="51">
        <v>0.58</v>
      </c>
      <c r="I256" s="51"/>
      <c r="J256" s="57"/>
      <c r="K256" s="51"/>
      <c r="L256" s="78"/>
      <c r="M256" s="55"/>
      <c r="N256" s="5"/>
    </row>
    <row r="257" spans="1:14" ht="14.25">
      <c r="A257" s="128"/>
      <c r="B257" s="103"/>
      <c r="C257" s="82"/>
      <c r="D257" s="78"/>
      <c r="E257" s="82"/>
      <c r="F257" s="79"/>
      <c r="G257" s="15" t="s">
        <v>165</v>
      </c>
      <c r="H257" s="51">
        <v>8.69</v>
      </c>
      <c r="I257" s="51"/>
      <c r="J257" s="57"/>
      <c r="K257" s="51"/>
      <c r="L257" s="78"/>
      <c r="M257" s="55"/>
      <c r="N257" s="5"/>
    </row>
    <row r="258" spans="1:14" ht="14.25">
      <c r="A258" s="128"/>
      <c r="B258" s="103"/>
      <c r="C258" s="82"/>
      <c r="D258" s="78"/>
      <c r="E258" s="82"/>
      <c r="F258" s="77" t="s">
        <v>170</v>
      </c>
      <c r="G258" s="15" t="s">
        <v>161</v>
      </c>
      <c r="H258" s="51">
        <v>227.37</v>
      </c>
      <c r="I258" s="51">
        <v>227.37</v>
      </c>
      <c r="J258" s="58">
        <v>159.159</v>
      </c>
      <c r="K258" s="51">
        <v>68.21100000000001</v>
      </c>
      <c r="L258" s="78"/>
      <c r="M258" s="55" t="s">
        <v>390</v>
      </c>
      <c r="N258" s="5"/>
    </row>
    <row r="259" spans="1:14" ht="14.25">
      <c r="A259" s="128"/>
      <c r="B259" s="103"/>
      <c r="C259" s="82"/>
      <c r="D259" s="78"/>
      <c r="E259" s="82"/>
      <c r="F259" s="78"/>
      <c r="G259" s="15" t="s">
        <v>162</v>
      </c>
      <c r="H259" s="51">
        <v>5.68</v>
      </c>
      <c r="I259" s="51"/>
      <c r="J259" s="57"/>
      <c r="K259" s="51"/>
      <c r="L259" s="78"/>
      <c r="M259" s="55"/>
      <c r="N259" s="5"/>
    </row>
    <row r="260" spans="1:14" ht="14.25">
      <c r="A260" s="128"/>
      <c r="B260" s="103"/>
      <c r="C260" s="82"/>
      <c r="D260" s="78"/>
      <c r="E260" s="82"/>
      <c r="F260" s="78"/>
      <c r="G260" s="15" t="s">
        <v>163</v>
      </c>
      <c r="H260" s="51">
        <v>6.82</v>
      </c>
      <c r="I260" s="51"/>
      <c r="J260" s="57"/>
      <c r="K260" s="51"/>
      <c r="L260" s="78"/>
      <c r="M260" s="55"/>
      <c r="N260" s="5"/>
    </row>
    <row r="261" spans="1:14" ht="14.25">
      <c r="A261" s="128"/>
      <c r="B261" s="103"/>
      <c r="C261" s="82"/>
      <c r="D261" s="78"/>
      <c r="E261" s="82"/>
      <c r="F261" s="78"/>
      <c r="G261" s="15" t="s">
        <v>169</v>
      </c>
      <c r="H261" s="51">
        <v>1.14</v>
      </c>
      <c r="I261" s="51"/>
      <c r="J261" s="57"/>
      <c r="K261" s="51"/>
      <c r="L261" s="78"/>
      <c r="M261" s="55"/>
      <c r="N261" s="5"/>
    </row>
    <row r="262" spans="1:14" ht="14.25">
      <c r="A262" s="128"/>
      <c r="B262" s="103"/>
      <c r="C262" s="82"/>
      <c r="D262" s="78"/>
      <c r="E262" s="82"/>
      <c r="F262" s="78"/>
      <c r="G262" s="15" t="s">
        <v>164</v>
      </c>
      <c r="H262" s="51">
        <v>0.45</v>
      </c>
      <c r="I262" s="51"/>
      <c r="J262" s="57"/>
      <c r="K262" s="51"/>
      <c r="L262" s="78"/>
      <c r="M262" s="55"/>
      <c r="N262" s="5"/>
    </row>
    <row r="263" spans="1:14" ht="14.25">
      <c r="A263" s="128"/>
      <c r="B263" s="103"/>
      <c r="C263" s="82"/>
      <c r="D263" s="78"/>
      <c r="E263" s="82"/>
      <c r="F263" s="79"/>
      <c r="G263" s="15" t="s">
        <v>165</v>
      </c>
      <c r="H263" s="51">
        <v>6.82</v>
      </c>
      <c r="I263" s="51"/>
      <c r="J263" s="57"/>
      <c r="K263" s="51"/>
      <c r="L263" s="78"/>
      <c r="M263" s="55"/>
      <c r="N263" s="5"/>
    </row>
    <row r="264" spans="1:14" ht="14.25">
      <c r="A264" s="128"/>
      <c r="B264" s="103"/>
      <c r="C264" s="82"/>
      <c r="D264" s="78"/>
      <c r="E264" s="82"/>
      <c r="F264" s="77" t="s">
        <v>171</v>
      </c>
      <c r="G264" s="15" t="s">
        <v>161</v>
      </c>
      <c r="H264" s="51">
        <v>351.76</v>
      </c>
      <c r="I264" s="51">
        <v>351.76</v>
      </c>
      <c r="J264" s="57">
        <f>105.528+140.704</f>
        <v>246.23200000000003</v>
      </c>
      <c r="K264" s="51">
        <f>I264-J264</f>
        <v>105.52799999999996</v>
      </c>
      <c r="L264" s="78"/>
      <c r="M264" s="55" t="s">
        <v>391</v>
      </c>
      <c r="N264" s="5"/>
    </row>
    <row r="265" spans="1:14" ht="14.25">
      <c r="A265" s="128"/>
      <c r="B265" s="103"/>
      <c r="C265" s="82"/>
      <c r="D265" s="78"/>
      <c r="E265" s="82"/>
      <c r="F265" s="78"/>
      <c r="G265" s="15" t="s">
        <v>162</v>
      </c>
      <c r="H265" s="51">
        <v>8.79</v>
      </c>
      <c r="I265" s="51"/>
      <c r="J265" s="57"/>
      <c r="K265" s="51"/>
      <c r="L265" s="78"/>
      <c r="M265" s="55"/>
      <c r="N265" s="5"/>
    </row>
    <row r="266" spans="1:14" ht="14.25">
      <c r="A266" s="128"/>
      <c r="B266" s="103"/>
      <c r="C266" s="82"/>
      <c r="D266" s="78"/>
      <c r="E266" s="82"/>
      <c r="F266" s="78"/>
      <c r="G266" s="15" t="s">
        <v>163</v>
      </c>
      <c r="H266" s="51">
        <v>12.31</v>
      </c>
      <c r="I266" s="51">
        <v>12.31</v>
      </c>
      <c r="J266" s="57">
        <v>10.4635</v>
      </c>
      <c r="K266" s="51">
        <v>1.8465000000000007</v>
      </c>
      <c r="L266" s="78"/>
      <c r="M266" s="55" t="s">
        <v>392</v>
      </c>
      <c r="N266" s="5"/>
    </row>
    <row r="267" spans="1:14" ht="14.25">
      <c r="A267" s="128"/>
      <c r="B267" s="103"/>
      <c r="C267" s="82"/>
      <c r="D267" s="78"/>
      <c r="E267" s="82"/>
      <c r="F267" s="78"/>
      <c r="G267" s="15" t="s">
        <v>169</v>
      </c>
      <c r="H267" s="51">
        <v>1.76</v>
      </c>
      <c r="I267" s="51"/>
      <c r="J267" s="57"/>
      <c r="K267" s="51"/>
      <c r="L267" s="78"/>
      <c r="M267" s="55"/>
      <c r="N267" s="5"/>
    </row>
    <row r="268" spans="1:14" ht="14.25">
      <c r="A268" s="128"/>
      <c r="B268" s="103"/>
      <c r="C268" s="82"/>
      <c r="D268" s="78"/>
      <c r="E268" s="82"/>
      <c r="F268" s="78"/>
      <c r="G268" s="15" t="s">
        <v>164</v>
      </c>
      <c r="H268" s="51">
        <v>0.7</v>
      </c>
      <c r="I268" s="51"/>
      <c r="J268" s="57"/>
      <c r="K268" s="51"/>
      <c r="L268" s="78"/>
      <c r="M268" s="55"/>
      <c r="N268" s="5"/>
    </row>
    <row r="269" spans="1:14" ht="14.25">
      <c r="A269" s="128"/>
      <c r="B269" s="103"/>
      <c r="C269" s="82"/>
      <c r="D269" s="78"/>
      <c r="E269" s="82"/>
      <c r="F269" s="79"/>
      <c r="G269" s="15" t="s">
        <v>165</v>
      </c>
      <c r="H269" s="51">
        <v>10.55</v>
      </c>
      <c r="I269" s="51"/>
      <c r="J269" s="57"/>
      <c r="K269" s="51"/>
      <c r="L269" s="78"/>
      <c r="M269" s="55"/>
      <c r="N269" s="5"/>
    </row>
    <row r="270" spans="1:14" ht="14.25">
      <c r="A270" s="128"/>
      <c r="B270" s="103"/>
      <c r="C270" s="82"/>
      <c r="D270" s="78"/>
      <c r="E270" s="82"/>
      <c r="F270" s="77" t="s">
        <v>269</v>
      </c>
      <c r="G270" s="15" t="s">
        <v>161</v>
      </c>
      <c r="H270" s="51">
        <v>199.59</v>
      </c>
      <c r="I270" s="51">
        <v>199.59</v>
      </c>
      <c r="J270" s="57">
        <v>139.713</v>
      </c>
      <c r="K270" s="51">
        <v>59.87700000000001</v>
      </c>
      <c r="L270" s="78"/>
      <c r="M270" s="55" t="s">
        <v>393</v>
      </c>
      <c r="N270" s="5"/>
    </row>
    <row r="271" spans="1:14" ht="14.25">
      <c r="A271" s="128"/>
      <c r="B271" s="103"/>
      <c r="C271" s="82"/>
      <c r="D271" s="78"/>
      <c r="E271" s="82"/>
      <c r="F271" s="78"/>
      <c r="G271" s="15" t="s">
        <v>162</v>
      </c>
      <c r="H271" s="51">
        <v>4.99</v>
      </c>
      <c r="I271" s="51"/>
      <c r="J271" s="57"/>
      <c r="K271" s="51">
        <v>0</v>
      </c>
      <c r="L271" s="78"/>
      <c r="M271" s="55"/>
      <c r="N271" s="5"/>
    </row>
    <row r="272" spans="1:14" ht="14.25">
      <c r="A272" s="128"/>
      <c r="B272" s="103"/>
      <c r="C272" s="82"/>
      <c r="D272" s="78"/>
      <c r="E272" s="82"/>
      <c r="F272" s="78"/>
      <c r="G272" s="15" t="s">
        <v>163</v>
      </c>
      <c r="H272" s="51">
        <v>6.99</v>
      </c>
      <c r="I272" s="51">
        <v>6.99</v>
      </c>
      <c r="J272" s="57">
        <v>5.9415</v>
      </c>
      <c r="K272" s="51">
        <v>1.0485000000000007</v>
      </c>
      <c r="L272" s="78"/>
      <c r="M272" s="55" t="s">
        <v>394</v>
      </c>
      <c r="N272" s="5"/>
    </row>
    <row r="273" spans="1:14" ht="14.25">
      <c r="A273" s="128"/>
      <c r="B273" s="103"/>
      <c r="C273" s="82"/>
      <c r="D273" s="78"/>
      <c r="E273" s="82"/>
      <c r="F273" s="78"/>
      <c r="G273" s="15" t="s">
        <v>169</v>
      </c>
      <c r="H273" s="51">
        <v>1</v>
      </c>
      <c r="I273" s="51"/>
      <c r="J273" s="57"/>
      <c r="K273" s="51"/>
      <c r="L273" s="78"/>
      <c r="M273" s="55"/>
      <c r="N273" s="5"/>
    </row>
    <row r="274" spans="1:14" ht="14.25">
      <c r="A274" s="128"/>
      <c r="B274" s="103"/>
      <c r="C274" s="82"/>
      <c r="D274" s="78"/>
      <c r="E274" s="82"/>
      <c r="F274" s="78"/>
      <c r="G274" s="15" t="s">
        <v>164</v>
      </c>
      <c r="H274" s="51">
        <v>0.4</v>
      </c>
      <c r="I274" s="51"/>
      <c r="J274" s="57"/>
      <c r="K274" s="51"/>
      <c r="L274" s="78"/>
      <c r="M274" s="55"/>
      <c r="N274" s="5"/>
    </row>
    <row r="275" spans="1:14" ht="14.25">
      <c r="A275" s="128"/>
      <c r="B275" s="103"/>
      <c r="C275" s="82"/>
      <c r="D275" s="78"/>
      <c r="E275" s="82"/>
      <c r="F275" s="79"/>
      <c r="G275" s="15" t="s">
        <v>165</v>
      </c>
      <c r="H275" s="51">
        <v>5.99</v>
      </c>
      <c r="I275" s="51"/>
      <c r="J275" s="57"/>
      <c r="K275" s="51"/>
      <c r="L275" s="78"/>
      <c r="M275" s="55"/>
      <c r="N275" s="5"/>
    </row>
    <row r="276" spans="1:14" ht="14.25">
      <c r="A276" s="128"/>
      <c r="B276" s="103"/>
      <c r="C276" s="82"/>
      <c r="D276" s="78"/>
      <c r="E276" s="82"/>
      <c r="F276" s="77" t="s">
        <v>172</v>
      </c>
      <c r="G276" s="15" t="s">
        <v>161</v>
      </c>
      <c r="H276" s="51">
        <v>251.88</v>
      </c>
      <c r="I276" s="51">
        <v>251.88</v>
      </c>
      <c r="J276" s="57">
        <v>176.316</v>
      </c>
      <c r="K276" s="51">
        <v>75.564</v>
      </c>
      <c r="L276" s="78"/>
      <c r="M276" s="55" t="s">
        <v>395</v>
      </c>
      <c r="N276" s="5"/>
    </row>
    <row r="277" spans="1:14" ht="14.25">
      <c r="A277" s="128"/>
      <c r="B277" s="103"/>
      <c r="C277" s="82"/>
      <c r="D277" s="78"/>
      <c r="E277" s="82"/>
      <c r="F277" s="78"/>
      <c r="G277" s="15" t="s">
        <v>162</v>
      </c>
      <c r="H277" s="51">
        <v>6.3</v>
      </c>
      <c r="I277" s="51"/>
      <c r="J277" s="57"/>
      <c r="K277" s="51"/>
      <c r="L277" s="78"/>
      <c r="M277" s="55"/>
      <c r="N277" s="5"/>
    </row>
    <row r="278" spans="1:14" ht="14.25">
      <c r="A278" s="128"/>
      <c r="B278" s="103"/>
      <c r="C278" s="82"/>
      <c r="D278" s="78"/>
      <c r="E278" s="82"/>
      <c r="F278" s="78"/>
      <c r="G278" s="15" t="s">
        <v>163</v>
      </c>
      <c r="H278" s="51">
        <v>7.56</v>
      </c>
      <c r="I278" s="51"/>
      <c r="J278" s="57"/>
      <c r="K278" s="51"/>
      <c r="L278" s="78"/>
      <c r="M278" s="55"/>
      <c r="N278" s="5"/>
    </row>
    <row r="279" spans="1:14" ht="14.25">
      <c r="A279" s="128"/>
      <c r="B279" s="103"/>
      <c r="C279" s="82"/>
      <c r="D279" s="78"/>
      <c r="E279" s="82"/>
      <c r="F279" s="78"/>
      <c r="G279" s="15" t="s">
        <v>169</v>
      </c>
      <c r="H279" s="51">
        <v>1.26</v>
      </c>
      <c r="I279" s="51"/>
      <c r="J279" s="57"/>
      <c r="K279" s="51"/>
      <c r="L279" s="78"/>
      <c r="M279" s="55"/>
      <c r="N279" s="5"/>
    </row>
    <row r="280" spans="1:14" ht="14.25">
      <c r="A280" s="128"/>
      <c r="B280" s="103"/>
      <c r="C280" s="82"/>
      <c r="D280" s="78"/>
      <c r="E280" s="82"/>
      <c r="F280" s="78"/>
      <c r="G280" s="15" t="s">
        <v>164</v>
      </c>
      <c r="H280" s="51">
        <v>0.5</v>
      </c>
      <c r="I280" s="51"/>
      <c r="J280" s="51"/>
      <c r="K280" s="51"/>
      <c r="L280" s="78"/>
      <c r="M280" s="55"/>
      <c r="N280" s="5"/>
    </row>
    <row r="281" spans="1:14" ht="14.25">
      <c r="A281" s="128"/>
      <c r="B281" s="103"/>
      <c r="C281" s="82"/>
      <c r="D281" s="78"/>
      <c r="E281" s="82"/>
      <c r="F281" s="79"/>
      <c r="G281" s="15" t="s">
        <v>165</v>
      </c>
      <c r="H281" s="51">
        <v>7.55</v>
      </c>
      <c r="I281" s="51"/>
      <c r="J281" s="51"/>
      <c r="K281" s="51"/>
      <c r="L281" s="78"/>
      <c r="M281" s="55"/>
      <c r="N281" s="5"/>
    </row>
    <row r="282" spans="1:14" ht="14.25">
      <c r="A282" s="128"/>
      <c r="B282" s="103"/>
      <c r="C282" s="82"/>
      <c r="D282" s="78"/>
      <c r="E282" s="82"/>
      <c r="F282" s="116" t="s">
        <v>173</v>
      </c>
      <c r="G282" s="15" t="s">
        <v>161</v>
      </c>
      <c r="H282" s="51">
        <v>290.13</v>
      </c>
      <c r="I282" s="51">
        <v>290.13</v>
      </c>
      <c r="J282" s="56">
        <f>87.039+116.052</f>
        <v>203.091</v>
      </c>
      <c r="K282" s="51">
        <f>I282-J282</f>
        <v>87.03899999999999</v>
      </c>
      <c r="L282" s="78"/>
      <c r="M282" s="55" t="s">
        <v>396</v>
      </c>
      <c r="N282" s="5"/>
    </row>
    <row r="283" spans="1:14" ht="14.25">
      <c r="A283" s="128"/>
      <c r="B283" s="103"/>
      <c r="C283" s="82"/>
      <c r="D283" s="78"/>
      <c r="E283" s="82"/>
      <c r="F283" s="117"/>
      <c r="G283" s="15" t="s">
        <v>162</v>
      </c>
      <c r="H283" s="51">
        <v>7.25</v>
      </c>
      <c r="I283" s="51">
        <v>7.25325</v>
      </c>
      <c r="J283" s="51">
        <v>5</v>
      </c>
      <c r="K283" s="51">
        <v>2.2532500000000004</v>
      </c>
      <c r="L283" s="78"/>
      <c r="M283" s="55" t="s">
        <v>397</v>
      </c>
      <c r="N283" s="5"/>
    </row>
    <row r="284" spans="1:14" ht="14.25">
      <c r="A284" s="128"/>
      <c r="B284" s="103"/>
      <c r="C284" s="82"/>
      <c r="D284" s="78"/>
      <c r="E284" s="82"/>
      <c r="F284" s="117"/>
      <c r="G284" s="15" t="s">
        <v>163</v>
      </c>
      <c r="H284" s="51">
        <v>8.7</v>
      </c>
      <c r="I284" s="51"/>
      <c r="J284" s="51"/>
      <c r="K284" s="51"/>
      <c r="L284" s="78"/>
      <c r="M284" s="55"/>
      <c r="N284" s="5"/>
    </row>
    <row r="285" spans="1:14" ht="14.25">
      <c r="A285" s="128"/>
      <c r="B285" s="103"/>
      <c r="C285" s="82"/>
      <c r="D285" s="78"/>
      <c r="E285" s="82"/>
      <c r="F285" s="117"/>
      <c r="G285" s="15" t="s">
        <v>169</v>
      </c>
      <c r="H285" s="51">
        <v>1.45</v>
      </c>
      <c r="I285" s="51"/>
      <c r="J285" s="51"/>
      <c r="K285" s="51"/>
      <c r="L285" s="78"/>
      <c r="M285" s="55"/>
      <c r="N285" s="5"/>
    </row>
    <row r="286" spans="1:14" ht="14.25">
      <c r="A286" s="128"/>
      <c r="B286" s="103"/>
      <c r="C286" s="82"/>
      <c r="D286" s="78"/>
      <c r="E286" s="82"/>
      <c r="F286" s="117"/>
      <c r="G286" s="15" t="s">
        <v>164</v>
      </c>
      <c r="H286" s="51">
        <v>0.58</v>
      </c>
      <c r="I286" s="51"/>
      <c r="J286" s="51"/>
      <c r="K286" s="51"/>
      <c r="L286" s="78"/>
      <c r="M286" s="55"/>
      <c r="N286" s="5"/>
    </row>
    <row r="287" spans="1:14" ht="14.25">
      <c r="A287" s="128"/>
      <c r="B287" s="103"/>
      <c r="C287" s="82"/>
      <c r="D287" s="78"/>
      <c r="E287" s="82"/>
      <c r="F287" s="118"/>
      <c r="G287" s="15" t="s">
        <v>165</v>
      </c>
      <c r="H287" s="51">
        <v>10.11</v>
      </c>
      <c r="I287" s="51"/>
      <c r="J287" s="51"/>
      <c r="K287" s="51"/>
      <c r="L287" s="78"/>
      <c r="M287" s="55"/>
      <c r="N287" s="5"/>
    </row>
    <row r="288" spans="1:14" ht="14.25">
      <c r="A288" s="128"/>
      <c r="B288" s="103"/>
      <c r="C288" s="82"/>
      <c r="D288" s="78"/>
      <c r="E288" s="82"/>
      <c r="F288" s="77" t="s">
        <v>174</v>
      </c>
      <c r="G288" s="15" t="s">
        <v>161</v>
      </c>
      <c r="H288" s="51">
        <v>50.56</v>
      </c>
      <c r="I288" s="51">
        <v>50.56</v>
      </c>
      <c r="J288" s="57">
        <f>15.168+20.224</f>
        <v>35.391999999999996</v>
      </c>
      <c r="K288" s="51">
        <f>I288-J288</f>
        <v>15.168000000000006</v>
      </c>
      <c r="L288" s="78"/>
      <c r="M288" s="55" t="s">
        <v>398</v>
      </c>
      <c r="N288" s="5"/>
    </row>
    <row r="289" spans="1:14" ht="14.25">
      <c r="A289" s="128"/>
      <c r="B289" s="103"/>
      <c r="C289" s="82"/>
      <c r="D289" s="78"/>
      <c r="E289" s="82"/>
      <c r="F289" s="78"/>
      <c r="G289" s="15" t="s">
        <v>162</v>
      </c>
      <c r="H289" s="51">
        <v>1.26</v>
      </c>
      <c r="I289" s="51"/>
      <c r="J289" s="57"/>
      <c r="K289" s="51"/>
      <c r="L289" s="78"/>
      <c r="M289" s="55"/>
      <c r="N289" s="5"/>
    </row>
    <row r="290" spans="1:14" ht="14.25">
      <c r="A290" s="128"/>
      <c r="B290" s="103"/>
      <c r="C290" s="82"/>
      <c r="D290" s="78"/>
      <c r="E290" s="82"/>
      <c r="F290" s="78"/>
      <c r="G290" s="15" t="s">
        <v>163</v>
      </c>
      <c r="H290" s="51">
        <v>1.52</v>
      </c>
      <c r="I290" s="51"/>
      <c r="J290" s="57"/>
      <c r="K290" s="51"/>
      <c r="L290" s="78"/>
      <c r="M290" s="55"/>
      <c r="N290" s="5"/>
    </row>
    <row r="291" spans="1:14" ht="14.25">
      <c r="A291" s="128"/>
      <c r="B291" s="103"/>
      <c r="C291" s="82"/>
      <c r="D291" s="78"/>
      <c r="E291" s="82"/>
      <c r="F291" s="78"/>
      <c r="G291" s="15" t="s">
        <v>169</v>
      </c>
      <c r="H291" s="51">
        <v>0.25</v>
      </c>
      <c r="I291" s="51"/>
      <c r="J291" s="57"/>
      <c r="K291" s="51"/>
      <c r="L291" s="78"/>
      <c r="M291" s="55"/>
      <c r="N291" s="5"/>
    </row>
    <row r="292" spans="1:14" ht="14.25">
      <c r="A292" s="128"/>
      <c r="B292" s="103"/>
      <c r="C292" s="82"/>
      <c r="D292" s="78"/>
      <c r="E292" s="82"/>
      <c r="F292" s="78"/>
      <c r="G292" s="15" t="s">
        <v>164</v>
      </c>
      <c r="H292" s="51">
        <v>0.1</v>
      </c>
      <c r="I292" s="51"/>
      <c r="J292" s="57"/>
      <c r="K292" s="51"/>
      <c r="L292" s="78"/>
      <c r="M292" s="55"/>
      <c r="N292" s="5"/>
    </row>
    <row r="293" spans="1:14" ht="14.25">
      <c r="A293" s="128"/>
      <c r="B293" s="103"/>
      <c r="C293" s="82"/>
      <c r="D293" s="78"/>
      <c r="E293" s="82"/>
      <c r="F293" s="79"/>
      <c r="G293" s="15" t="s">
        <v>165</v>
      </c>
      <c r="H293" s="51">
        <v>1.69</v>
      </c>
      <c r="I293" s="51"/>
      <c r="J293" s="57"/>
      <c r="K293" s="51"/>
      <c r="L293" s="78"/>
      <c r="M293" s="55"/>
      <c r="N293" s="5"/>
    </row>
    <row r="294" spans="1:14" ht="14.25">
      <c r="A294" s="128"/>
      <c r="B294" s="103"/>
      <c r="C294" s="82"/>
      <c r="D294" s="78"/>
      <c r="E294" s="82"/>
      <c r="F294" s="77" t="s">
        <v>175</v>
      </c>
      <c r="G294" s="15" t="s">
        <v>161</v>
      </c>
      <c r="H294" s="51">
        <v>242.75</v>
      </c>
      <c r="I294" s="51">
        <v>242.75</v>
      </c>
      <c r="J294" s="57">
        <f>72.825+91.7</f>
        <v>164.525</v>
      </c>
      <c r="K294" s="51">
        <f>I294-J294</f>
        <v>78.225</v>
      </c>
      <c r="L294" s="78"/>
      <c r="M294" s="55" t="s">
        <v>399</v>
      </c>
      <c r="N294" s="5"/>
    </row>
    <row r="295" spans="1:14" ht="14.25">
      <c r="A295" s="128"/>
      <c r="B295" s="103"/>
      <c r="C295" s="82"/>
      <c r="D295" s="78"/>
      <c r="E295" s="82"/>
      <c r="F295" s="78"/>
      <c r="G295" s="15" t="s">
        <v>162</v>
      </c>
      <c r="H295" s="51">
        <v>6.07</v>
      </c>
      <c r="I295" s="51">
        <v>6.06875</v>
      </c>
      <c r="J295" s="57">
        <v>5</v>
      </c>
      <c r="K295" s="51">
        <v>1.0687499999999996</v>
      </c>
      <c r="L295" s="78"/>
      <c r="M295" s="55" t="s">
        <v>397</v>
      </c>
      <c r="N295" s="5"/>
    </row>
    <row r="296" spans="1:14" ht="14.25">
      <c r="A296" s="128"/>
      <c r="B296" s="103"/>
      <c r="C296" s="82"/>
      <c r="D296" s="78"/>
      <c r="E296" s="82"/>
      <c r="F296" s="78"/>
      <c r="G296" s="15" t="s">
        <v>163</v>
      </c>
      <c r="H296" s="51">
        <v>7.28</v>
      </c>
      <c r="I296" s="51"/>
      <c r="J296" s="57"/>
      <c r="K296" s="51"/>
      <c r="L296" s="78"/>
      <c r="M296" s="55"/>
      <c r="N296" s="5"/>
    </row>
    <row r="297" spans="1:14" ht="14.25">
      <c r="A297" s="128"/>
      <c r="B297" s="103"/>
      <c r="C297" s="82"/>
      <c r="D297" s="78"/>
      <c r="E297" s="82"/>
      <c r="F297" s="78"/>
      <c r="G297" s="15" t="s">
        <v>169</v>
      </c>
      <c r="H297" s="51">
        <v>1.21</v>
      </c>
      <c r="I297" s="51"/>
      <c r="J297" s="57"/>
      <c r="K297" s="51"/>
      <c r="L297" s="78"/>
      <c r="M297" s="55"/>
      <c r="N297" s="5"/>
    </row>
    <row r="298" spans="1:14" ht="14.25">
      <c r="A298" s="128"/>
      <c r="B298" s="103"/>
      <c r="C298" s="82"/>
      <c r="D298" s="78"/>
      <c r="E298" s="82"/>
      <c r="F298" s="78"/>
      <c r="G298" s="15" t="s">
        <v>164</v>
      </c>
      <c r="H298" s="51">
        <v>0.49</v>
      </c>
      <c r="I298" s="51"/>
      <c r="J298" s="57"/>
      <c r="K298" s="51"/>
      <c r="L298" s="78"/>
      <c r="M298" s="55"/>
      <c r="N298" s="5"/>
    </row>
    <row r="299" spans="1:14" ht="14.25">
      <c r="A299" s="128"/>
      <c r="B299" s="103"/>
      <c r="C299" s="82"/>
      <c r="D299" s="78"/>
      <c r="E299" s="82"/>
      <c r="F299" s="79"/>
      <c r="G299" s="15" t="s">
        <v>165</v>
      </c>
      <c r="H299" s="51">
        <v>8.59</v>
      </c>
      <c r="I299" s="51"/>
      <c r="J299" s="57"/>
      <c r="K299" s="51"/>
      <c r="L299" s="78"/>
      <c r="M299" s="55"/>
      <c r="N299" s="5"/>
    </row>
    <row r="300" spans="1:14" ht="14.25">
      <c r="A300" s="128"/>
      <c r="B300" s="103"/>
      <c r="C300" s="82"/>
      <c r="D300" s="78"/>
      <c r="E300" s="82"/>
      <c r="F300" s="77" t="s">
        <v>268</v>
      </c>
      <c r="G300" s="15" t="s">
        <v>161</v>
      </c>
      <c r="H300" s="51">
        <v>64.85</v>
      </c>
      <c r="I300" s="51">
        <v>64.85</v>
      </c>
      <c r="J300" s="57">
        <f>19.455+25.94</f>
        <v>45.394999999999996</v>
      </c>
      <c r="K300" s="51">
        <f>I300-J300</f>
        <v>19.455</v>
      </c>
      <c r="L300" s="78"/>
      <c r="M300" s="55" t="s">
        <v>400</v>
      </c>
      <c r="N300" s="5"/>
    </row>
    <row r="301" spans="1:14" ht="14.25">
      <c r="A301" s="128"/>
      <c r="B301" s="103"/>
      <c r="C301" s="82"/>
      <c r="D301" s="78"/>
      <c r="E301" s="82"/>
      <c r="F301" s="78"/>
      <c r="G301" s="15" t="s">
        <v>162</v>
      </c>
      <c r="H301" s="51">
        <v>1.62</v>
      </c>
      <c r="I301" s="51"/>
      <c r="J301" s="57"/>
      <c r="K301" s="51"/>
      <c r="L301" s="78"/>
      <c r="M301" s="55"/>
      <c r="N301" s="5"/>
    </row>
    <row r="302" spans="1:14" ht="14.25">
      <c r="A302" s="128"/>
      <c r="B302" s="103"/>
      <c r="C302" s="82"/>
      <c r="D302" s="78"/>
      <c r="E302" s="82"/>
      <c r="F302" s="78"/>
      <c r="G302" s="15" t="s">
        <v>163</v>
      </c>
      <c r="H302" s="51">
        <v>1.95</v>
      </c>
      <c r="I302" s="51"/>
      <c r="J302" s="57"/>
      <c r="K302" s="51"/>
      <c r="L302" s="78"/>
      <c r="M302" s="55"/>
      <c r="N302" s="5"/>
    </row>
    <row r="303" spans="1:14" ht="14.25">
      <c r="A303" s="128"/>
      <c r="B303" s="103"/>
      <c r="C303" s="82"/>
      <c r="D303" s="78"/>
      <c r="E303" s="82"/>
      <c r="F303" s="78"/>
      <c r="G303" s="15" t="s">
        <v>169</v>
      </c>
      <c r="H303" s="51">
        <v>0.32</v>
      </c>
      <c r="I303" s="51"/>
      <c r="J303" s="57"/>
      <c r="K303" s="51"/>
      <c r="L303" s="78"/>
      <c r="M303" s="55"/>
      <c r="N303" s="5"/>
    </row>
    <row r="304" spans="1:14" ht="14.25">
      <c r="A304" s="128"/>
      <c r="B304" s="103"/>
      <c r="C304" s="82"/>
      <c r="D304" s="78"/>
      <c r="E304" s="82"/>
      <c r="F304" s="78"/>
      <c r="G304" s="15" t="s">
        <v>164</v>
      </c>
      <c r="H304" s="51">
        <v>0.13</v>
      </c>
      <c r="I304" s="51"/>
      <c r="J304" s="57"/>
      <c r="K304" s="51"/>
      <c r="L304" s="78"/>
      <c r="M304" s="55"/>
      <c r="N304" s="5"/>
    </row>
    <row r="305" spans="1:14" ht="14.25">
      <c r="A305" s="128"/>
      <c r="B305" s="103"/>
      <c r="C305" s="82"/>
      <c r="D305" s="78"/>
      <c r="E305" s="82"/>
      <c r="F305" s="79"/>
      <c r="G305" s="15" t="s">
        <v>165</v>
      </c>
      <c r="H305" s="51">
        <v>2.17</v>
      </c>
      <c r="I305" s="51"/>
      <c r="J305" s="57"/>
      <c r="K305" s="51"/>
      <c r="L305" s="78"/>
      <c r="M305" s="55"/>
      <c r="N305" s="5"/>
    </row>
    <row r="306" spans="1:14" ht="14.25">
      <c r="A306" s="128"/>
      <c r="B306" s="103"/>
      <c r="C306" s="82"/>
      <c r="D306" s="78"/>
      <c r="E306" s="82"/>
      <c r="F306" s="77" t="s">
        <v>176</v>
      </c>
      <c r="G306" s="15" t="s">
        <v>161</v>
      </c>
      <c r="H306" s="51">
        <v>264.85</v>
      </c>
      <c r="I306" s="51">
        <v>264.85</v>
      </c>
      <c r="J306" s="59">
        <f>105.94+79.455</f>
        <v>185.39499999999998</v>
      </c>
      <c r="K306" s="51">
        <f>I306-J306</f>
        <v>79.45500000000004</v>
      </c>
      <c r="L306" s="78"/>
      <c r="M306" s="55" t="s">
        <v>401</v>
      </c>
      <c r="N306" s="5"/>
    </row>
    <row r="307" spans="1:14" ht="14.25">
      <c r="A307" s="128"/>
      <c r="B307" s="103"/>
      <c r="C307" s="82"/>
      <c r="D307" s="78"/>
      <c r="E307" s="82"/>
      <c r="F307" s="78"/>
      <c r="G307" s="15" t="s">
        <v>162</v>
      </c>
      <c r="H307" s="51">
        <v>6.62</v>
      </c>
      <c r="I307" s="51">
        <v>6.62125</v>
      </c>
      <c r="J307" s="57">
        <v>5</v>
      </c>
      <c r="K307" s="51">
        <v>1.6212499999999999</v>
      </c>
      <c r="L307" s="78"/>
      <c r="M307" s="55" t="s">
        <v>397</v>
      </c>
      <c r="N307" s="5"/>
    </row>
    <row r="308" spans="1:14" ht="14.25">
      <c r="A308" s="128"/>
      <c r="B308" s="103"/>
      <c r="C308" s="82"/>
      <c r="D308" s="78"/>
      <c r="E308" s="82"/>
      <c r="F308" s="78"/>
      <c r="G308" s="15" t="s">
        <v>163</v>
      </c>
      <c r="H308" s="51">
        <v>7.95</v>
      </c>
      <c r="I308" s="51"/>
      <c r="J308" s="57"/>
      <c r="K308" s="51"/>
      <c r="L308" s="78"/>
      <c r="M308" s="55"/>
      <c r="N308" s="5"/>
    </row>
    <row r="309" spans="1:14" ht="14.25">
      <c r="A309" s="128"/>
      <c r="B309" s="103"/>
      <c r="C309" s="82"/>
      <c r="D309" s="78"/>
      <c r="E309" s="82"/>
      <c r="F309" s="78"/>
      <c r="G309" s="15" t="s">
        <v>169</v>
      </c>
      <c r="H309" s="51">
        <v>1.32</v>
      </c>
      <c r="I309" s="51"/>
      <c r="J309" s="57"/>
      <c r="K309" s="51"/>
      <c r="L309" s="78"/>
      <c r="M309" s="55"/>
      <c r="N309" s="5"/>
    </row>
    <row r="310" spans="1:14" ht="14.25">
      <c r="A310" s="128"/>
      <c r="B310" s="103"/>
      <c r="C310" s="82"/>
      <c r="D310" s="78"/>
      <c r="E310" s="82"/>
      <c r="F310" s="78"/>
      <c r="G310" s="15" t="s">
        <v>164</v>
      </c>
      <c r="H310" s="51">
        <v>0.53</v>
      </c>
      <c r="I310" s="51"/>
      <c r="J310" s="57"/>
      <c r="K310" s="51"/>
      <c r="L310" s="78"/>
      <c r="M310" s="55"/>
      <c r="N310" s="5"/>
    </row>
    <row r="311" spans="1:14" ht="14.25">
      <c r="A311" s="128"/>
      <c r="B311" s="103"/>
      <c r="C311" s="82"/>
      <c r="D311" s="78"/>
      <c r="E311" s="82"/>
      <c r="F311" s="79"/>
      <c r="G311" s="15" t="s">
        <v>165</v>
      </c>
      <c r="H311" s="51">
        <v>9.3</v>
      </c>
      <c r="I311" s="51"/>
      <c r="J311" s="57"/>
      <c r="K311" s="51"/>
      <c r="L311" s="78"/>
      <c r="M311" s="55"/>
      <c r="N311" s="5"/>
    </row>
    <row r="312" spans="1:14" ht="14.25">
      <c r="A312" s="128"/>
      <c r="B312" s="103"/>
      <c r="C312" s="82"/>
      <c r="D312" s="78"/>
      <c r="E312" s="82"/>
      <c r="F312" s="77" t="s">
        <v>177</v>
      </c>
      <c r="G312" s="15" t="s">
        <v>161</v>
      </c>
      <c r="H312" s="51">
        <v>156.49</v>
      </c>
      <c r="I312" s="51">
        <v>156.49</v>
      </c>
      <c r="J312" s="58">
        <f>46.947+62.596</f>
        <v>109.543</v>
      </c>
      <c r="K312" s="51">
        <f>I312-J312</f>
        <v>46.947</v>
      </c>
      <c r="L312" s="78"/>
      <c r="M312" s="55" t="s">
        <v>402</v>
      </c>
      <c r="N312" s="5"/>
    </row>
    <row r="313" spans="1:14" ht="14.25">
      <c r="A313" s="128"/>
      <c r="B313" s="103"/>
      <c r="C313" s="82"/>
      <c r="D313" s="78"/>
      <c r="E313" s="82"/>
      <c r="F313" s="78"/>
      <c r="G313" s="15" t="s">
        <v>162</v>
      </c>
      <c r="H313" s="51">
        <v>3.91</v>
      </c>
      <c r="I313" s="51"/>
      <c r="J313" s="57"/>
      <c r="K313" s="51"/>
      <c r="L313" s="78"/>
      <c r="M313" s="55"/>
      <c r="N313" s="5"/>
    </row>
    <row r="314" spans="1:14" ht="14.25">
      <c r="A314" s="128"/>
      <c r="B314" s="103"/>
      <c r="C314" s="82"/>
      <c r="D314" s="78"/>
      <c r="E314" s="82"/>
      <c r="F314" s="78"/>
      <c r="G314" s="15" t="s">
        <v>163</v>
      </c>
      <c r="H314" s="51">
        <v>4.69</v>
      </c>
      <c r="I314" s="51"/>
      <c r="J314" s="57"/>
      <c r="K314" s="51"/>
      <c r="L314" s="78"/>
      <c r="M314" s="55"/>
      <c r="N314" s="5"/>
    </row>
    <row r="315" spans="1:14" ht="14.25">
      <c r="A315" s="128"/>
      <c r="B315" s="103"/>
      <c r="C315" s="82"/>
      <c r="D315" s="78"/>
      <c r="E315" s="82"/>
      <c r="F315" s="78"/>
      <c r="G315" s="15" t="s">
        <v>169</v>
      </c>
      <c r="H315" s="51">
        <v>0.78</v>
      </c>
      <c r="I315" s="51"/>
      <c r="J315" s="57"/>
      <c r="K315" s="51"/>
      <c r="L315" s="78"/>
      <c r="M315" s="55"/>
      <c r="N315" s="5"/>
    </row>
    <row r="316" spans="1:14" ht="14.25">
      <c r="A316" s="128"/>
      <c r="B316" s="103"/>
      <c r="C316" s="82"/>
      <c r="D316" s="78"/>
      <c r="E316" s="82"/>
      <c r="F316" s="78"/>
      <c r="G316" s="15" t="s">
        <v>164</v>
      </c>
      <c r="H316" s="51">
        <v>0.31</v>
      </c>
      <c r="I316" s="51"/>
      <c r="J316" s="57"/>
      <c r="K316" s="51"/>
      <c r="L316" s="78"/>
      <c r="M316" s="55"/>
      <c r="N316" s="5"/>
    </row>
    <row r="317" spans="1:14" ht="14.25">
      <c r="A317" s="128"/>
      <c r="B317" s="103"/>
      <c r="C317" s="82"/>
      <c r="D317" s="78"/>
      <c r="E317" s="82"/>
      <c r="F317" s="79"/>
      <c r="G317" s="15" t="s">
        <v>165</v>
      </c>
      <c r="H317" s="51">
        <v>5.56</v>
      </c>
      <c r="I317" s="51"/>
      <c r="J317" s="57"/>
      <c r="K317" s="51"/>
      <c r="L317" s="79"/>
      <c r="M317" s="55"/>
      <c r="N317" s="5"/>
    </row>
    <row r="318" spans="1:14" ht="14.25">
      <c r="A318" s="129"/>
      <c r="B318" s="104"/>
      <c r="C318" s="83"/>
      <c r="D318" s="79"/>
      <c r="E318" s="83"/>
      <c r="F318" s="19"/>
      <c r="G318" s="15" t="s">
        <v>224</v>
      </c>
      <c r="H318" s="51"/>
      <c r="I318" s="51"/>
      <c r="J318" s="57">
        <f>SUM(J244:J317)</f>
        <v>1775.6842000000001</v>
      </c>
      <c r="K318" s="51"/>
      <c r="L318" s="60"/>
      <c r="M318" s="55"/>
      <c r="N318" s="5"/>
    </row>
    <row r="319" spans="1:13" ht="36">
      <c r="A319" s="8">
        <v>42</v>
      </c>
      <c r="B319" s="10" t="s">
        <v>247</v>
      </c>
      <c r="C319" s="8"/>
      <c r="D319" s="8">
        <v>1000</v>
      </c>
      <c r="E319" s="8"/>
      <c r="F319" s="8"/>
      <c r="G319" s="8"/>
      <c r="H319" s="40"/>
      <c r="I319" s="40"/>
      <c r="J319" s="42">
        <f>360.072+270.054+3.16+6.85</f>
        <v>640.136</v>
      </c>
      <c r="K319" s="42"/>
      <c r="L319" s="42">
        <f>D319-J319</f>
        <v>359.86400000000003</v>
      </c>
      <c r="M319" s="40" t="s">
        <v>248</v>
      </c>
    </row>
    <row r="320" spans="1:13" ht="24">
      <c r="A320" s="8">
        <v>43</v>
      </c>
      <c r="B320" s="10" t="s">
        <v>249</v>
      </c>
      <c r="C320" s="8"/>
      <c r="D320" s="8">
        <v>1100</v>
      </c>
      <c r="E320" s="8"/>
      <c r="F320" s="8"/>
      <c r="G320" s="8"/>
      <c r="H320" s="40"/>
      <c r="I320" s="40"/>
      <c r="J320" s="40">
        <v>1100</v>
      </c>
      <c r="K320" s="40"/>
      <c r="L320" s="40">
        <v>0</v>
      </c>
      <c r="M320" s="40" t="s">
        <v>250</v>
      </c>
    </row>
    <row r="321" spans="1:13" ht="36">
      <c r="A321" s="8">
        <v>44</v>
      </c>
      <c r="B321" s="32" t="s">
        <v>251</v>
      </c>
      <c r="C321" s="29"/>
      <c r="D321" s="32">
        <v>3000</v>
      </c>
      <c r="E321" s="29"/>
      <c r="F321" s="29"/>
      <c r="G321" s="29"/>
      <c r="H321" s="40"/>
      <c r="I321" s="40"/>
      <c r="J321" s="40">
        <f>153.1+950</f>
        <v>1103.1</v>
      </c>
      <c r="K321" s="40"/>
      <c r="L321" s="40">
        <f>D321-J321</f>
        <v>1896.9</v>
      </c>
      <c r="M321" s="40" t="s">
        <v>421</v>
      </c>
    </row>
    <row r="322" spans="1:13" ht="24">
      <c r="A322" s="26">
        <v>45</v>
      </c>
      <c r="B322" s="42" t="s">
        <v>410</v>
      </c>
      <c r="C322" s="32"/>
      <c r="D322" s="32">
        <v>3500</v>
      </c>
      <c r="E322" s="29"/>
      <c r="F322" s="29"/>
      <c r="G322" s="29"/>
      <c r="H322" s="40"/>
      <c r="I322" s="40"/>
      <c r="J322" s="40">
        <f>331.342772+1500</f>
        <v>1831.342772</v>
      </c>
      <c r="K322" s="40"/>
      <c r="L322" s="40">
        <f>D322-J322</f>
        <v>1668.657228</v>
      </c>
      <c r="M322" s="40" t="s">
        <v>420</v>
      </c>
    </row>
    <row r="323" spans="1:13" ht="14.25">
      <c r="A323" s="68">
        <v>46</v>
      </c>
      <c r="B323" s="68" t="s">
        <v>252</v>
      </c>
      <c r="C323" s="68">
        <v>1000</v>
      </c>
      <c r="D323" s="68">
        <v>1000</v>
      </c>
      <c r="E323" s="68">
        <v>0</v>
      </c>
      <c r="F323" s="15"/>
      <c r="G323" s="16"/>
      <c r="H323" s="51"/>
      <c r="I323" s="51"/>
      <c r="J323" s="51"/>
      <c r="K323" s="51"/>
      <c r="L323" s="77">
        <f>D323-J332</f>
        <v>810.691</v>
      </c>
      <c r="M323" s="51" t="s">
        <v>403</v>
      </c>
    </row>
    <row r="324" spans="1:13" ht="14.25">
      <c r="A324" s="71"/>
      <c r="B324" s="71"/>
      <c r="C324" s="71"/>
      <c r="D324" s="71"/>
      <c r="E324" s="71"/>
      <c r="F324" s="15" t="s">
        <v>183</v>
      </c>
      <c r="G324" s="16"/>
      <c r="H324" s="51"/>
      <c r="I324" s="51"/>
      <c r="J324" s="51">
        <v>54.6</v>
      </c>
      <c r="K324" s="51"/>
      <c r="L324" s="78"/>
      <c r="M324" s="51" t="s">
        <v>404</v>
      </c>
    </row>
    <row r="325" spans="1:13" ht="14.25">
      <c r="A325" s="71"/>
      <c r="B325" s="71"/>
      <c r="C325" s="71"/>
      <c r="D325" s="71"/>
      <c r="E325" s="71"/>
      <c r="F325" s="80" t="s">
        <v>253</v>
      </c>
      <c r="G325" s="15" t="s">
        <v>161</v>
      </c>
      <c r="H325" s="51">
        <v>449.29</v>
      </c>
      <c r="I325" s="51">
        <v>449.29</v>
      </c>
      <c r="J325" s="51">
        <v>134.709</v>
      </c>
      <c r="K325" s="51"/>
      <c r="L325" s="78"/>
      <c r="M325" s="51" t="s">
        <v>405</v>
      </c>
    </row>
    <row r="326" spans="1:13" ht="14.25">
      <c r="A326" s="71"/>
      <c r="B326" s="71"/>
      <c r="C326" s="71"/>
      <c r="D326" s="71"/>
      <c r="E326" s="71"/>
      <c r="F326" s="80"/>
      <c r="G326" s="15" t="s">
        <v>162</v>
      </c>
      <c r="H326" s="51">
        <v>11.23</v>
      </c>
      <c r="I326" s="51"/>
      <c r="J326" s="51"/>
      <c r="K326" s="51"/>
      <c r="L326" s="78"/>
      <c r="M326" s="51"/>
    </row>
    <row r="327" spans="1:13" ht="14.25">
      <c r="A327" s="71"/>
      <c r="B327" s="71"/>
      <c r="C327" s="71"/>
      <c r="D327" s="71"/>
      <c r="E327" s="71"/>
      <c r="F327" s="80"/>
      <c r="G327" s="15" t="s">
        <v>182</v>
      </c>
      <c r="H327" s="51">
        <v>3.15</v>
      </c>
      <c r="I327" s="51"/>
      <c r="J327" s="51"/>
      <c r="K327" s="51"/>
      <c r="L327" s="78"/>
      <c r="M327" s="51"/>
    </row>
    <row r="328" spans="1:13" ht="14.25">
      <c r="A328" s="71"/>
      <c r="B328" s="71"/>
      <c r="C328" s="71"/>
      <c r="D328" s="71"/>
      <c r="E328" s="71"/>
      <c r="F328" s="80"/>
      <c r="G328" s="15" t="s">
        <v>163</v>
      </c>
      <c r="H328" s="51">
        <v>13.48</v>
      </c>
      <c r="I328" s="51"/>
      <c r="J328" s="51"/>
      <c r="K328" s="51"/>
      <c r="L328" s="78"/>
      <c r="M328" s="51"/>
    </row>
    <row r="329" spans="1:13" ht="14.25">
      <c r="A329" s="71"/>
      <c r="B329" s="71"/>
      <c r="C329" s="71"/>
      <c r="D329" s="71"/>
      <c r="E329" s="71"/>
      <c r="F329" s="80"/>
      <c r="G329" s="15" t="s">
        <v>169</v>
      </c>
      <c r="H329" s="51">
        <v>2.25</v>
      </c>
      <c r="I329" s="51"/>
      <c r="J329" s="51"/>
      <c r="K329" s="51"/>
      <c r="L329" s="78"/>
      <c r="M329" s="51"/>
    </row>
    <row r="330" spans="1:13" ht="14.25">
      <c r="A330" s="71"/>
      <c r="B330" s="71"/>
      <c r="C330" s="71"/>
      <c r="D330" s="71"/>
      <c r="E330" s="71"/>
      <c r="F330" s="80"/>
      <c r="G330" s="15" t="s">
        <v>164</v>
      </c>
      <c r="H330" s="51">
        <v>0.9</v>
      </c>
      <c r="I330" s="51"/>
      <c r="J330" s="51"/>
      <c r="K330" s="51"/>
      <c r="L330" s="78"/>
      <c r="M330" s="51"/>
    </row>
    <row r="331" spans="1:13" ht="14.25">
      <c r="A331" s="71"/>
      <c r="B331" s="71"/>
      <c r="C331" s="71"/>
      <c r="D331" s="71"/>
      <c r="E331" s="71"/>
      <c r="F331" s="80"/>
      <c r="G331" s="15" t="s">
        <v>165</v>
      </c>
      <c r="H331" s="51">
        <v>11.9</v>
      </c>
      <c r="I331" s="51"/>
      <c r="J331" s="51"/>
      <c r="K331" s="51"/>
      <c r="L331" s="78"/>
      <c r="M331" s="51"/>
    </row>
    <row r="332" spans="1:13" ht="14.25">
      <c r="A332" s="72"/>
      <c r="B332" s="72"/>
      <c r="C332" s="72"/>
      <c r="D332" s="72"/>
      <c r="E332" s="72"/>
      <c r="F332" s="75" t="s">
        <v>224</v>
      </c>
      <c r="G332" s="76"/>
      <c r="H332" s="51"/>
      <c r="I332" s="51"/>
      <c r="J332" s="51">
        <f>SUM(J323:J331)</f>
        <v>189.309</v>
      </c>
      <c r="K332" s="51"/>
      <c r="L332" s="79"/>
      <c r="M332" s="51"/>
    </row>
    <row r="333" spans="1:13" ht="15" customHeight="1">
      <c r="A333" s="68">
        <v>47</v>
      </c>
      <c r="B333" s="139" t="s">
        <v>305</v>
      </c>
      <c r="C333" s="136">
        <v>1100</v>
      </c>
      <c r="D333" s="136">
        <v>1100</v>
      </c>
      <c r="E333" s="133"/>
      <c r="F333" s="130" t="s">
        <v>306</v>
      </c>
      <c r="G333" s="39" t="s">
        <v>161</v>
      </c>
      <c r="H333" s="61">
        <v>216.05</v>
      </c>
      <c r="I333" s="61">
        <v>216.05</v>
      </c>
      <c r="J333" s="61">
        <v>64.815</v>
      </c>
      <c r="K333" s="61">
        <f>I333-J333</f>
        <v>151.235</v>
      </c>
      <c r="L333" s="113">
        <f>D333-J365</f>
        <v>907.3430000000001</v>
      </c>
      <c r="M333" s="61" t="s">
        <v>406</v>
      </c>
    </row>
    <row r="334" spans="1:13" ht="14.25">
      <c r="A334" s="71"/>
      <c r="B334" s="140"/>
      <c r="C334" s="137"/>
      <c r="D334" s="137"/>
      <c r="E334" s="134"/>
      <c r="F334" s="130"/>
      <c r="G334" s="39" t="s">
        <v>307</v>
      </c>
      <c r="H334" s="61">
        <v>3.26</v>
      </c>
      <c r="I334" s="61"/>
      <c r="J334" s="61"/>
      <c r="K334" s="61"/>
      <c r="L334" s="114"/>
      <c r="M334" s="61"/>
    </row>
    <row r="335" spans="1:13" ht="14.25">
      <c r="A335" s="71"/>
      <c r="B335" s="140"/>
      <c r="C335" s="137"/>
      <c r="D335" s="137"/>
      <c r="E335" s="134"/>
      <c r="F335" s="130"/>
      <c r="G335" s="39" t="s">
        <v>162</v>
      </c>
      <c r="H335" s="61">
        <v>5.4</v>
      </c>
      <c r="I335" s="61"/>
      <c r="J335" s="61"/>
      <c r="K335" s="61"/>
      <c r="L335" s="114"/>
      <c r="M335" s="61"/>
    </row>
    <row r="336" spans="1:13" ht="14.25">
      <c r="A336" s="71"/>
      <c r="B336" s="140"/>
      <c r="C336" s="137"/>
      <c r="D336" s="137"/>
      <c r="E336" s="134"/>
      <c r="F336" s="130"/>
      <c r="G336" s="39" t="s">
        <v>308</v>
      </c>
      <c r="H336" s="61">
        <v>0.32</v>
      </c>
      <c r="I336" s="61"/>
      <c r="J336" s="61"/>
      <c r="K336" s="61"/>
      <c r="L336" s="114"/>
      <c r="M336" s="61"/>
    </row>
    <row r="337" spans="1:13" ht="14.25">
      <c r="A337" s="71"/>
      <c r="B337" s="140"/>
      <c r="C337" s="137"/>
      <c r="D337" s="137"/>
      <c r="E337" s="134"/>
      <c r="F337" s="130"/>
      <c r="G337" s="39" t="s">
        <v>163</v>
      </c>
      <c r="H337" s="61">
        <v>15.33</v>
      </c>
      <c r="I337" s="61"/>
      <c r="J337" s="61"/>
      <c r="K337" s="61"/>
      <c r="L337" s="114"/>
      <c r="M337" s="61"/>
    </row>
    <row r="338" spans="1:13" ht="14.25">
      <c r="A338" s="71"/>
      <c r="B338" s="140"/>
      <c r="C338" s="137"/>
      <c r="D338" s="137"/>
      <c r="E338" s="134"/>
      <c r="F338" s="130"/>
      <c r="G338" s="39" t="s">
        <v>309</v>
      </c>
      <c r="H338" s="61">
        <v>2.1</v>
      </c>
      <c r="I338" s="61"/>
      <c r="J338" s="61"/>
      <c r="K338" s="61"/>
      <c r="L338" s="114"/>
      <c r="M338" s="61"/>
    </row>
    <row r="339" spans="1:13" ht="14.25">
      <c r="A339" s="71"/>
      <c r="B339" s="140"/>
      <c r="C339" s="137"/>
      <c r="D339" s="137"/>
      <c r="E339" s="134"/>
      <c r="F339" s="130"/>
      <c r="G339" s="39" t="s">
        <v>310</v>
      </c>
      <c r="H339" s="61">
        <v>3.78</v>
      </c>
      <c r="I339" s="61"/>
      <c r="J339" s="61"/>
      <c r="K339" s="61"/>
      <c r="L339" s="114"/>
      <c r="M339" s="61"/>
    </row>
    <row r="340" spans="1:13" ht="14.25">
      <c r="A340" s="71"/>
      <c r="B340" s="140"/>
      <c r="C340" s="137"/>
      <c r="D340" s="137"/>
      <c r="E340" s="134"/>
      <c r="F340" s="130"/>
      <c r="G340" s="39" t="s">
        <v>311</v>
      </c>
      <c r="H340" s="61">
        <v>2.42</v>
      </c>
      <c r="I340" s="61"/>
      <c r="J340" s="61"/>
      <c r="K340" s="61"/>
      <c r="L340" s="114"/>
      <c r="M340" s="61"/>
    </row>
    <row r="341" spans="1:13" ht="14.25">
      <c r="A341" s="71"/>
      <c r="B341" s="140"/>
      <c r="C341" s="137"/>
      <c r="D341" s="137"/>
      <c r="E341" s="134"/>
      <c r="F341" s="130" t="s">
        <v>312</v>
      </c>
      <c r="G341" s="39" t="s">
        <v>161</v>
      </c>
      <c r="H341" s="61">
        <v>131.69</v>
      </c>
      <c r="I341" s="61">
        <v>131.69</v>
      </c>
      <c r="J341" s="61">
        <v>39.51</v>
      </c>
      <c r="K341" s="61">
        <f>I341-J341</f>
        <v>92.18</v>
      </c>
      <c r="L341" s="114"/>
      <c r="M341" s="61" t="s">
        <v>407</v>
      </c>
    </row>
    <row r="342" spans="1:13" ht="14.25">
      <c r="A342" s="71"/>
      <c r="B342" s="140"/>
      <c r="C342" s="137"/>
      <c r="D342" s="137"/>
      <c r="E342" s="134"/>
      <c r="F342" s="130"/>
      <c r="G342" s="39" t="s">
        <v>307</v>
      </c>
      <c r="H342" s="61">
        <v>2.03</v>
      </c>
      <c r="I342" s="61"/>
      <c r="J342" s="61"/>
      <c r="K342" s="61"/>
      <c r="L342" s="114"/>
      <c r="M342" s="61"/>
    </row>
    <row r="343" spans="1:13" ht="14.25">
      <c r="A343" s="71"/>
      <c r="B343" s="140"/>
      <c r="C343" s="137"/>
      <c r="D343" s="137"/>
      <c r="E343" s="134"/>
      <c r="F343" s="130"/>
      <c r="G343" s="39" t="s">
        <v>162</v>
      </c>
      <c r="H343" s="61">
        <v>3.29</v>
      </c>
      <c r="I343" s="61"/>
      <c r="J343" s="61"/>
      <c r="K343" s="61"/>
      <c r="L343" s="114"/>
      <c r="M343" s="61"/>
    </row>
    <row r="344" spans="1:13" ht="14.25">
      <c r="A344" s="71"/>
      <c r="B344" s="140"/>
      <c r="C344" s="137"/>
      <c r="D344" s="137"/>
      <c r="E344" s="134"/>
      <c r="F344" s="130"/>
      <c r="G344" s="39" t="s">
        <v>308</v>
      </c>
      <c r="H344" s="61">
        <v>0.2</v>
      </c>
      <c r="I344" s="61"/>
      <c r="J344" s="61"/>
      <c r="K344" s="61"/>
      <c r="L344" s="114"/>
      <c r="M344" s="61"/>
    </row>
    <row r="345" spans="1:13" ht="14.25">
      <c r="A345" s="71"/>
      <c r="B345" s="140"/>
      <c r="C345" s="137"/>
      <c r="D345" s="137"/>
      <c r="E345" s="134"/>
      <c r="F345" s="130"/>
      <c r="G345" s="39" t="s">
        <v>163</v>
      </c>
      <c r="H345" s="61">
        <v>9.35</v>
      </c>
      <c r="I345" s="61"/>
      <c r="J345" s="61"/>
      <c r="K345" s="61"/>
      <c r="L345" s="114"/>
      <c r="M345" s="61"/>
    </row>
    <row r="346" spans="1:13" ht="14.25">
      <c r="A346" s="71"/>
      <c r="B346" s="140"/>
      <c r="C346" s="137"/>
      <c r="D346" s="137"/>
      <c r="E346" s="134"/>
      <c r="F346" s="130"/>
      <c r="G346" s="39" t="s">
        <v>309</v>
      </c>
      <c r="H346" s="61">
        <v>1.2</v>
      </c>
      <c r="I346" s="61"/>
      <c r="J346" s="61"/>
      <c r="K346" s="61"/>
      <c r="L346" s="114"/>
      <c r="M346" s="61"/>
    </row>
    <row r="347" spans="1:13" ht="14.25">
      <c r="A347" s="71"/>
      <c r="B347" s="140"/>
      <c r="C347" s="137"/>
      <c r="D347" s="137"/>
      <c r="E347" s="134"/>
      <c r="F347" s="130"/>
      <c r="G347" s="39" t="s">
        <v>310</v>
      </c>
      <c r="H347" s="61">
        <v>2.3</v>
      </c>
      <c r="I347" s="61"/>
      <c r="J347" s="61"/>
      <c r="K347" s="61"/>
      <c r="L347" s="114"/>
      <c r="M347" s="61"/>
    </row>
    <row r="348" spans="1:13" ht="14.25">
      <c r="A348" s="71"/>
      <c r="B348" s="140"/>
      <c r="C348" s="137"/>
      <c r="D348" s="137"/>
      <c r="E348" s="134"/>
      <c r="F348" s="130"/>
      <c r="G348" s="39" t="s">
        <v>311</v>
      </c>
      <c r="H348" s="61">
        <v>1.48</v>
      </c>
      <c r="I348" s="61"/>
      <c r="J348" s="61"/>
      <c r="K348" s="61"/>
      <c r="L348" s="114"/>
      <c r="M348" s="61"/>
    </row>
    <row r="349" spans="1:13" ht="14.25">
      <c r="A349" s="71"/>
      <c r="B349" s="140"/>
      <c r="C349" s="137"/>
      <c r="D349" s="137"/>
      <c r="E349" s="134"/>
      <c r="F349" s="142" t="s">
        <v>313</v>
      </c>
      <c r="G349" s="39" t="s">
        <v>161</v>
      </c>
      <c r="H349" s="61">
        <v>108.97</v>
      </c>
      <c r="I349" s="61">
        <v>108.97</v>
      </c>
      <c r="J349" s="61">
        <v>32.691</v>
      </c>
      <c r="K349" s="61">
        <f>I349-J349</f>
        <v>76.279</v>
      </c>
      <c r="L349" s="114"/>
      <c r="M349" s="61" t="s">
        <v>408</v>
      </c>
    </row>
    <row r="350" spans="1:13" ht="14.25">
      <c r="A350" s="71"/>
      <c r="B350" s="140"/>
      <c r="C350" s="137"/>
      <c r="D350" s="137"/>
      <c r="E350" s="134"/>
      <c r="F350" s="143"/>
      <c r="G350" s="39" t="s">
        <v>307</v>
      </c>
      <c r="H350" s="61">
        <v>1.68</v>
      </c>
      <c r="I350" s="61"/>
      <c r="J350" s="61"/>
      <c r="K350" s="61"/>
      <c r="L350" s="114"/>
      <c r="M350" s="61"/>
    </row>
    <row r="351" spans="1:13" ht="14.25">
      <c r="A351" s="71"/>
      <c r="B351" s="140"/>
      <c r="C351" s="137"/>
      <c r="D351" s="137"/>
      <c r="E351" s="134"/>
      <c r="F351" s="143"/>
      <c r="G351" s="39" t="s">
        <v>162</v>
      </c>
      <c r="H351" s="61">
        <v>2.72</v>
      </c>
      <c r="I351" s="61"/>
      <c r="J351" s="61"/>
      <c r="K351" s="61"/>
      <c r="L351" s="114"/>
      <c r="M351" s="61"/>
    </row>
    <row r="352" spans="1:13" ht="14.25">
      <c r="A352" s="71"/>
      <c r="B352" s="140"/>
      <c r="C352" s="137"/>
      <c r="D352" s="137"/>
      <c r="E352" s="134"/>
      <c r="F352" s="143"/>
      <c r="G352" s="39" t="s">
        <v>308</v>
      </c>
      <c r="H352" s="61">
        <v>0.16</v>
      </c>
      <c r="I352" s="61"/>
      <c r="J352" s="61"/>
      <c r="K352" s="61"/>
      <c r="L352" s="114"/>
      <c r="M352" s="61"/>
    </row>
    <row r="353" spans="1:13" ht="14.25">
      <c r="A353" s="71"/>
      <c r="B353" s="140"/>
      <c r="C353" s="137"/>
      <c r="D353" s="137"/>
      <c r="E353" s="134"/>
      <c r="F353" s="143"/>
      <c r="G353" s="39" t="s">
        <v>314</v>
      </c>
      <c r="H353" s="61">
        <v>7.74</v>
      </c>
      <c r="I353" s="61"/>
      <c r="J353" s="61"/>
      <c r="K353" s="61"/>
      <c r="L353" s="114"/>
      <c r="M353" s="61"/>
    </row>
    <row r="354" spans="1:13" ht="14.25">
      <c r="A354" s="71"/>
      <c r="B354" s="140"/>
      <c r="C354" s="137"/>
      <c r="D354" s="137"/>
      <c r="E354" s="134"/>
      <c r="F354" s="143"/>
      <c r="G354" s="39" t="s">
        <v>309</v>
      </c>
      <c r="H354" s="61">
        <v>1.2</v>
      </c>
      <c r="I354" s="61"/>
      <c r="J354" s="61"/>
      <c r="K354" s="61"/>
      <c r="L354" s="114"/>
      <c r="M354" s="61"/>
    </row>
    <row r="355" spans="1:13" ht="14.25">
      <c r="A355" s="71"/>
      <c r="B355" s="140"/>
      <c r="C355" s="137"/>
      <c r="D355" s="137"/>
      <c r="E355" s="134"/>
      <c r="F355" s="143"/>
      <c r="G355" s="39" t="s">
        <v>310</v>
      </c>
      <c r="H355" s="61">
        <v>2.02</v>
      </c>
      <c r="I355" s="61"/>
      <c r="J355" s="61"/>
      <c r="K355" s="61"/>
      <c r="L355" s="114"/>
      <c r="M355" s="61"/>
    </row>
    <row r="356" spans="1:13" ht="14.25">
      <c r="A356" s="71"/>
      <c r="B356" s="140"/>
      <c r="C356" s="137"/>
      <c r="D356" s="137"/>
      <c r="E356" s="134"/>
      <c r="F356" s="144"/>
      <c r="G356" s="39" t="s">
        <v>311</v>
      </c>
      <c r="H356" s="61">
        <v>1.31</v>
      </c>
      <c r="I356" s="61"/>
      <c r="J356" s="61"/>
      <c r="K356" s="61"/>
      <c r="L356" s="114"/>
      <c r="M356" s="61"/>
    </row>
    <row r="357" spans="1:13" ht="14.25">
      <c r="A357" s="71"/>
      <c r="B357" s="140"/>
      <c r="C357" s="137"/>
      <c r="D357" s="137"/>
      <c r="E357" s="134"/>
      <c r="F357" s="142" t="s">
        <v>315</v>
      </c>
      <c r="G357" s="39" t="s">
        <v>161</v>
      </c>
      <c r="H357" s="61">
        <v>185.47</v>
      </c>
      <c r="I357" s="61">
        <v>185.47</v>
      </c>
      <c r="J357" s="61">
        <v>55.641</v>
      </c>
      <c r="K357" s="61">
        <f>I357-J357</f>
        <v>129.829</v>
      </c>
      <c r="L357" s="114"/>
      <c r="M357" s="61" t="s">
        <v>409</v>
      </c>
    </row>
    <row r="358" spans="1:13" ht="14.25">
      <c r="A358" s="71"/>
      <c r="B358" s="140"/>
      <c r="C358" s="137"/>
      <c r="D358" s="137"/>
      <c r="E358" s="134"/>
      <c r="F358" s="143"/>
      <c r="G358" s="39" t="s">
        <v>307</v>
      </c>
      <c r="H358" s="61">
        <v>2.84</v>
      </c>
      <c r="I358" s="61"/>
      <c r="J358" s="61"/>
      <c r="K358" s="61"/>
      <c r="L358" s="114"/>
      <c r="M358" s="61"/>
    </row>
    <row r="359" spans="1:13" ht="14.25">
      <c r="A359" s="71"/>
      <c r="B359" s="140"/>
      <c r="C359" s="137"/>
      <c r="D359" s="137"/>
      <c r="E359" s="134"/>
      <c r="F359" s="143"/>
      <c r="G359" s="39" t="s">
        <v>162</v>
      </c>
      <c r="H359" s="61">
        <v>4.64</v>
      </c>
      <c r="I359" s="61"/>
      <c r="J359" s="61"/>
      <c r="K359" s="61"/>
      <c r="L359" s="114"/>
      <c r="M359" s="61"/>
    </row>
    <row r="360" spans="1:13" ht="14.25">
      <c r="A360" s="71"/>
      <c r="B360" s="140"/>
      <c r="C360" s="137"/>
      <c r="D360" s="137"/>
      <c r="E360" s="134"/>
      <c r="F360" s="143"/>
      <c r="G360" s="39" t="s">
        <v>308</v>
      </c>
      <c r="H360" s="61">
        <v>0.28</v>
      </c>
      <c r="I360" s="61"/>
      <c r="J360" s="61"/>
      <c r="K360" s="61"/>
      <c r="L360" s="114"/>
      <c r="M360" s="61"/>
    </row>
    <row r="361" spans="1:13" ht="14.25">
      <c r="A361" s="71"/>
      <c r="B361" s="140"/>
      <c r="C361" s="137"/>
      <c r="D361" s="137"/>
      <c r="E361" s="134"/>
      <c r="F361" s="143"/>
      <c r="G361" s="39" t="s">
        <v>314</v>
      </c>
      <c r="H361" s="61">
        <v>13.17</v>
      </c>
      <c r="I361" s="61"/>
      <c r="J361" s="61"/>
      <c r="K361" s="61"/>
      <c r="L361" s="114"/>
      <c r="M361" s="61"/>
    </row>
    <row r="362" spans="1:13" ht="14.25">
      <c r="A362" s="71"/>
      <c r="B362" s="140"/>
      <c r="C362" s="137"/>
      <c r="D362" s="137"/>
      <c r="E362" s="134"/>
      <c r="F362" s="143"/>
      <c r="G362" s="39" t="s">
        <v>309</v>
      </c>
      <c r="H362" s="61">
        <v>1.5</v>
      </c>
      <c r="I362" s="61"/>
      <c r="J362" s="61"/>
      <c r="K362" s="61"/>
      <c r="L362" s="114"/>
      <c r="M362" s="61"/>
    </row>
    <row r="363" spans="1:13" ht="14.25">
      <c r="A363" s="71"/>
      <c r="B363" s="140"/>
      <c r="C363" s="137"/>
      <c r="D363" s="137"/>
      <c r="E363" s="134"/>
      <c r="F363" s="143"/>
      <c r="G363" s="39" t="s">
        <v>310</v>
      </c>
      <c r="H363" s="61">
        <v>3.25</v>
      </c>
      <c r="I363" s="61"/>
      <c r="J363" s="61"/>
      <c r="K363" s="61"/>
      <c r="L363" s="114"/>
      <c r="M363" s="61"/>
    </row>
    <row r="364" spans="1:13" ht="14.25">
      <c r="A364" s="71"/>
      <c r="B364" s="140"/>
      <c r="C364" s="137"/>
      <c r="D364" s="137"/>
      <c r="E364" s="134"/>
      <c r="F364" s="144"/>
      <c r="G364" s="39" t="s">
        <v>311</v>
      </c>
      <c r="H364" s="61">
        <v>2.04</v>
      </c>
      <c r="I364" s="61"/>
      <c r="J364" s="61"/>
      <c r="K364" s="61"/>
      <c r="L364" s="114"/>
      <c r="M364" s="61"/>
    </row>
    <row r="365" spans="1:13" ht="15">
      <c r="A365" s="72"/>
      <c r="B365" s="141"/>
      <c r="C365" s="138"/>
      <c r="D365" s="138"/>
      <c r="E365" s="135"/>
      <c r="F365" s="131" t="s">
        <v>316</v>
      </c>
      <c r="G365" s="132"/>
      <c r="H365" s="61">
        <v>739.1899999999999</v>
      </c>
      <c r="I365" s="61">
        <f>SUM(I333:I364)</f>
        <v>642.1800000000001</v>
      </c>
      <c r="J365" s="61">
        <f>SUM(J333:J364)</f>
        <v>192.65699999999998</v>
      </c>
      <c r="K365" s="61"/>
      <c r="L365" s="115"/>
      <c r="M365" s="61"/>
    </row>
    <row r="366" spans="1:13" ht="36">
      <c r="A366" s="26">
        <v>48</v>
      </c>
      <c r="B366" s="27" t="s">
        <v>254</v>
      </c>
      <c r="C366" s="26"/>
      <c r="D366" s="26">
        <v>600</v>
      </c>
      <c r="E366" s="26"/>
      <c r="F366" s="26"/>
      <c r="G366" s="26"/>
      <c r="H366" s="40"/>
      <c r="I366" s="40"/>
      <c r="J366" s="40">
        <v>3.16</v>
      </c>
      <c r="K366" s="40"/>
      <c r="L366" s="40">
        <f>D366-J366</f>
        <v>596.84</v>
      </c>
      <c r="M366" s="40" t="s">
        <v>255</v>
      </c>
    </row>
    <row r="367" spans="1:13" ht="36">
      <c r="A367" s="26">
        <v>49</v>
      </c>
      <c r="B367" s="20" t="s">
        <v>256</v>
      </c>
      <c r="C367" s="20"/>
      <c r="D367" s="20">
        <v>1189</v>
      </c>
      <c r="E367" s="20"/>
      <c r="F367" s="20"/>
      <c r="G367" s="20"/>
      <c r="H367" s="62"/>
      <c r="I367" s="62"/>
      <c r="J367" s="62">
        <f>424.73+430.2+232.8+222.6+21.6+105</f>
        <v>1436.9299999999998</v>
      </c>
      <c r="K367" s="62"/>
      <c r="L367" s="62">
        <f>D367-J367</f>
        <v>-247.92999999999984</v>
      </c>
      <c r="M367" s="62" t="s">
        <v>271</v>
      </c>
    </row>
    <row r="368" spans="1:13" ht="24" customHeight="1">
      <c r="A368" s="105">
        <v>50</v>
      </c>
      <c r="B368" s="108" t="s">
        <v>257</v>
      </c>
      <c r="C368" s="68">
        <v>1764</v>
      </c>
      <c r="D368" s="68">
        <v>1764</v>
      </c>
      <c r="E368" s="68">
        <v>0</v>
      </c>
      <c r="F368" s="26" t="s">
        <v>258</v>
      </c>
      <c r="G368" s="68" t="s">
        <v>259</v>
      </c>
      <c r="H368" s="40"/>
      <c r="I368" s="40"/>
      <c r="J368" s="40">
        <f>164.15+119.525-18.2</f>
        <v>265.475</v>
      </c>
      <c r="K368" s="40"/>
      <c r="L368" s="68">
        <f>D368-J374</f>
        <v>24.324999999999818</v>
      </c>
      <c r="M368" s="40" t="s">
        <v>294</v>
      </c>
    </row>
    <row r="369" spans="1:13" ht="24">
      <c r="A369" s="106"/>
      <c r="B369" s="109"/>
      <c r="C369" s="71"/>
      <c r="D369" s="71"/>
      <c r="E369" s="71"/>
      <c r="F369" s="26" t="s">
        <v>260</v>
      </c>
      <c r="G369" s="71"/>
      <c r="H369" s="40"/>
      <c r="I369" s="40"/>
      <c r="J369" s="40">
        <f>156.12933+135.42067-19.775</f>
        <v>271.77500000000003</v>
      </c>
      <c r="K369" s="40"/>
      <c r="L369" s="71"/>
      <c r="M369" s="40" t="s">
        <v>290</v>
      </c>
    </row>
    <row r="370" spans="1:13" ht="24">
      <c r="A370" s="106"/>
      <c r="B370" s="109"/>
      <c r="C370" s="71"/>
      <c r="D370" s="71"/>
      <c r="E370" s="71"/>
      <c r="F370" s="26" t="s">
        <v>261</v>
      </c>
      <c r="G370" s="71"/>
      <c r="H370" s="40"/>
      <c r="I370" s="40"/>
      <c r="J370" s="40">
        <f>113.225+104.125-9.275</f>
        <v>208.075</v>
      </c>
      <c r="K370" s="40"/>
      <c r="L370" s="71"/>
      <c r="M370" s="40" t="s">
        <v>295</v>
      </c>
    </row>
    <row r="371" spans="1:13" ht="24">
      <c r="A371" s="106"/>
      <c r="B371" s="109"/>
      <c r="C371" s="71"/>
      <c r="D371" s="71"/>
      <c r="E371" s="71"/>
      <c r="F371" s="27" t="s">
        <v>262</v>
      </c>
      <c r="G371" s="71"/>
      <c r="H371" s="40"/>
      <c r="I371" s="40"/>
      <c r="J371" s="40">
        <f>151.375+103.6-18.025</f>
        <v>236.95</v>
      </c>
      <c r="K371" s="40"/>
      <c r="L371" s="71"/>
      <c r="M371" s="40" t="s">
        <v>291</v>
      </c>
    </row>
    <row r="372" spans="1:13" ht="24">
      <c r="A372" s="106"/>
      <c r="B372" s="109"/>
      <c r="C372" s="71"/>
      <c r="D372" s="71"/>
      <c r="E372" s="71"/>
      <c r="F372" s="26" t="s">
        <v>263</v>
      </c>
      <c r="G372" s="71"/>
      <c r="H372" s="40"/>
      <c r="I372" s="40"/>
      <c r="J372" s="40">
        <f>142.45+114.45-11.9</f>
        <v>244.99999999999997</v>
      </c>
      <c r="K372" s="40"/>
      <c r="L372" s="71"/>
      <c r="M372" s="40" t="s">
        <v>292</v>
      </c>
    </row>
    <row r="373" spans="1:13" ht="24">
      <c r="A373" s="106"/>
      <c r="B373" s="109"/>
      <c r="C373" s="71"/>
      <c r="D373" s="71"/>
      <c r="E373" s="71"/>
      <c r="F373" s="26" t="s">
        <v>264</v>
      </c>
      <c r="G373" s="71"/>
      <c r="H373" s="40"/>
      <c r="I373" s="40"/>
      <c r="J373" s="40">
        <f>311.325+242.9-41.825</f>
        <v>512.4</v>
      </c>
      <c r="K373" s="40"/>
      <c r="L373" s="71"/>
      <c r="M373" s="40" t="s">
        <v>293</v>
      </c>
    </row>
    <row r="374" spans="1:13" ht="24">
      <c r="A374" s="107"/>
      <c r="B374" s="110"/>
      <c r="C374" s="72"/>
      <c r="D374" s="72"/>
      <c r="E374" s="72"/>
      <c r="F374" s="26" t="s">
        <v>224</v>
      </c>
      <c r="G374" s="72"/>
      <c r="H374" s="40"/>
      <c r="I374" s="40"/>
      <c r="J374" s="40">
        <f>SUM(J368:J373)</f>
        <v>1739.6750000000002</v>
      </c>
      <c r="K374" s="40"/>
      <c r="L374" s="72"/>
      <c r="M374" s="40" t="s">
        <v>265</v>
      </c>
    </row>
    <row r="375" spans="1:13" ht="72">
      <c r="A375" s="31">
        <v>51</v>
      </c>
      <c r="B375" s="31" t="s">
        <v>319</v>
      </c>
      <c r="C375" s="28"/>
      <c r="D375" s="28">
        <v>1524.61</v>
      </c>
      <c r="E375" s="28"/>
      <c r="F375" s="29"/>
      <c r="G375" s="28"/>
      <c r="H375" s="40"/>
      <c r="I375" s="40"/>
      <c r="J375" s="40">
        <v>0</v>
      </c>
      <c r="K375" s="40"/>
      <c r="L375" s="63">
        <f>D375-J375</f>
        <v>1524.61</v>
      </c>
      <c r="M375" s="40"/>
    </row>
    <row r="376" spans="1:13" ht="48">
      <c r="A376" s="31">
        <v>52</v>
      </c>
      <c r="B376" s="31" t="s">
        <v>320</v>
      </c>
      <c r="C376" s="28"/>
      <c r="D376" s="28">
        <v>924</v>
      </c>
      <c r="E376" s="28"/>
      <c r="F376" s="29"/>
      <c r="G376" s="28"/>
      <c r="H376" s="40"/>
      <c r="I376" s="40"/>
      <c r="J376" s="40">
        <v>0</v>
      </c>
      <c r="K376" s="40"/>
      <c r="L376" s="63">
        <f>D376-J376</f>
        <v>924</v>
      </c>
      <c r="M376" s="40"/>
    </row>
    <row r="377" spans="1:13" ht="36">
      <c r="A377" s="31">
        <v>53</v>
      </c>
      <c r="B377" s="31" t="s">
        <v>321</v>
      </c>
      <c r="C377" s="28"/>
      <c r="D377" s="28">
        <v>600</v>
      </c>
      <c r="E377" s="28"/>
      <c r="F377" s="29"/>
      <c r="G377" s="28"/>
      <c r="H377" s="40"/>
      <c r="I377" s="40"/>
      <c r="J377" s="40">
        <v>0</v>
      </c>
      <c r="K377" s="40"/>
      <c r="L377" s="63">
        <f>D377-J377</f>
        <v>600</v>
      </c>
      <c r="M377" s="40"/>
    </row>
    <row r="378" spans="1:13" ht="14.25">
      <c r="A378" s="23" t="s">
        <v>98</v>
      </c>
      <c r="B378" s="23" t="s">
        <v>27</v>
      </c>
      <c r="C378" s="23"/>
      <c r="D378" s="38">
        <f>SUM(D4:D377)</f>
        <v>56314.59249999999</v>
      </c>
      <c r="E378" s="23"/>
      <c r="F378" s="122"/>
      <c r="G378" s="122"/>
      <c r="H378" s="23"/>
      <c r="I378" s="23"/>
      <c r="J378" s="38">
        <f>J374+J367+J322+J366+J365+J332+J321+J320+J319+J318+J243+J242+J241+J234+J233+J232+J231+J230+J228+J227+J226+J225+J224+J219+J218+J217+J202+J197+J196+J190+J183+J172+J159+J152+J151+J150+J149+J143+J136+J129+J128+J121+J119+J118+J117+J116+J113+J112+J111+J110+J103+J87+J86+J85+J84+J54+J229+J375+J376+J377+J165</f>
        <v>39457.389263000005</v>
      </c>
      <c r="K378" s="22"/>
      <c r="L378" s="35">
        <f>SUM(L4:L377)</f>
        <v>16857.203237</v>
      </c>
      <c r="M378" s="24"/>
    </row>
    <row r="382" spans="6:7" ht="14.25">
      <c r="F382" s="37"/>
      <c r="G382" s="36"/>
    </row>
    <row r="383" ht="14.25">
      <c r="I383" s="2"/>
    </row>
    <row r="384" ht="14.25">
      <c r="G384" s="67"/>
    </row>
    <row r="388" ht="14.25">
      <c r="J388" s="34"/>
    </row>
  </sheetData>
  <sheetProtection/>
  <mergeCells count="339">
    <mergeCell ref="F365:G365"/>
    <mergeCell ref="E333:E365"/>
    <mergeCell ref="D333:D365"/>
    <mergeCell ref="C333:C365"/>
    <mergeCell ref="B333:B365"/>
    <mergeCell ref="F357:F364"/>
    <mergeCell ref="F341:F348"/>
    <mergeCell ref="F349:F356"/>
    <mergeCell ref="A333:A365"/>
    <mergeCell ref="A241:A242"/>
    <mergeCell ref="B241:B242"/>
    <mergeCell ref="D241:D242"/>
    <mergeCell ref="E241:E242"/>
    <mergeCell ref="L241:L242"/>
    <mergeCell ref="F270:F275"/>
    <mergeCell ref="F246:F250"/>
    <mergeCell ref="F252:F257"/>
    <mergeCell ref="F333:F340"/>
    <mergeCell ref="A244:A318"/>
    <mergeCell ref="J7:J9"/>
    <mergeCell ref="A172:A182"/>
    <mergeCell ref="B172:B182"/>
    <mergeCell ref="C172:C182"/>
    <mergeCell ref="D172:D182"/>
    <mergeCell ref="F183:G183"/>
    <mergeCell ref="F187:G187"/>
    <mergeCell ref="F119:G120"/>
    <mergeCell ref="H119:H120"/>
    <mergeCell ref="K119:K120"/>
    <mergeCell ref="F190:G190"/>
    <mergeCell ref="F155:G155"/>
    <mergeCell ref="F140:G140"/>
    <mergeCell ref="F162:G162"/>
    <mergeCell ref="M7:M9"/>
    <mergeCell ref="K7:K9"/>
    <mergeCell ref="A183:A189"/>
    <mergeCell ref="B183:B189"/>
    <mergeCell ref="C183:C189"/>
    <mergeCell ref="D183:D189"/>
    <mergeCell ref="E183:E189"/>
    <mergeCell ref="L183:L189"/>
    <mergeCell ref="F186:G186"/>
    <mergeCell ref="F185:G185"/>
    <mergeCell ref="F179:G179"/>
    <mergeCell ref="F177:G177"/>
    <mergeCell ref="F137:G137"/>
    <mergeCell ref="F157:G157"/>
    <mergeCell ref="F161:G161"/>
    <mergeCell ref="F148:G148"/>
    <mergeCell ref="F146:G146"/>
    <mergeCell ref="F172:G172"/>
    <mergeCell ref="F176:G176"/>
    <mergeCell ref="F142:G142"/>
    <mergeCell ref="L129:L135"/>
    <mergeCell ref="F135:G135"/>
    <mergeCell ref="F143:G143"/>
    <mergeCell ref="F144:G144"/>
    <mergeCell ref="L143:L148"/>
    <mergeCell ref="F129:G129"/>
    <mergeCell ref="F154:G154"/>
    <mergeCell ref="L225:L226"/>
    <mergeCell ref="F226:G226"/>
    <mergeCell ref="F192:G192"/>
    <mergeCell ref="F193:G193"/>
    <mergeCell ref="F197:G197"/>
    <mergeCell ref="J159:J164"/>
    <mergeCell ref="J172:J182"/>
    <mergeCell ref="L172:L182"/>
    <mergeCell ref="F184:G184"/>
    <mergeCell ref="F195:G195"/>
    <mergeCell ref="F54:G54"/>
    <mergeCell ref="E119:E120"/>
    <mergeCell ref="F194:G194"/>
    <mergeCell ref="J183:J189"/>
    <mergeCell ref="F178:G178"/>
    <mergeCell ref="F136:G136"/>
    <mergeCell ref="J136:J142"/>
    <mergeCell ref="F188:G188"/>
    <mergeCell ref="F189:G189"/>
    <mergeCell ref="F126:G126"/>
    <mergeCell ref="K13:K15"/>
    <mergeCell ref="F108:G108"/>
    <mergeCell ref="F104:G104"/>
    <mergeCell ref="F88:F92"/>
    <mergeCell ref="F86:G86"/>
    <mergeCell ref="F93:F97"/>
    <mergeCell ref="F55:F65"/>
    <mergeCell ref="K16:K18"/>
    <mergeCell ref="K19:K21"/>
    <mergeCell ref="F106:G106"/>
    <mergeCell ref="L191:L196"/>
    <mergeCell ref="L198:L202"/>
    <mergeCell ref="F117:G117"/>
    <mergeCell ref="F127:G127"/>
    <mergeCell ref="F113:F115"/>
    <mergeCell ref="G113:G115"/>
    <mergeCell ref="J143:J148"/>
    <mergeCell ref="L136:L142"/>
    <mergeCell ref="J152:J158"/>
    <mergeCell ref="F153:G153"/>
    <mergeCell ref="D225:D226"/>
    <mergeCell ref="E198:E202"/>
    <mergeCell ref="A225:A226"/>
    <mergeCell ref="F294:F299"/>
    <mergeCell ref="L122:L128"/>
    <mergeCell ref="L111:L115"/>
    <mergeCell ref="K113:K115"/>
    <mergeCell ref="F227:G227"/>
    <mergeCell ref="F218:G218"/>
    <mergeCell ref="F202:G202"/>
    <mergeCell ref="F118:G118"/>
    <mergeCell ref="J119:J120"/>
    <mergeCell ref="L119:L120"/>
    <mergeCell ref="F124:G124"/>
    <mergeCell ref="F378:G378"/>
    <mergeCell ref="A198:A202"/>
    <mergeCell ref="F225:G225"/>
    <mergeCell ref="B225:B226"/>
    <mergeCell ref="C241:C243"/>
    <mergeCell ref="F228:G228"/>
    <mergeCell ref="F134:G134"/>
    <mergeCell ref="I113:I115"/>
    <mergeCell ref="J113:J115"/>
    <mergeCell ref="J129:J135"/>
    <mergeCell ref="M117:M118"/>
    <mergeCell ref="E129:E135"/>
    <mergeCell ref="F130:G130"/>
    <mergeCell ref="F131:G131"/>
    <mergeCell ref="F132:G132"/>
    <mergeCell ref="F128:G128"/>
    <mergeCell ref="F163:G163"/>
    <mergeCell ref="F158:G158"/>
    <mergeCell ref="F200:G200"/>
    <mergeCell ref="F201:G201"/>
    <mergeCell ref="F164:G164"/>
    <mergeCell ref="F66:F71"/>
    <mergeCell ref="F84:G84"/>
    <mergeCell ref="F116:G116"/>
    <mergeCell ref="F149:G149"/>
    <mergeCell ref="F121:G121"/>
    <mergeCell ref="C55:C84"/>
    <mergeCell ref="D55:D84"/>
    <mergeCell ref="B119:B120"/>
    <mergeCell ref="C119:C120"/>
    <mergeCell ref="D119:D120"/>
    <mergeCell ref="B198:B202"/>
    <mergeCell ref="B152:B158"/>
    <mergeCell ref="B143:B148"/>
    <mergeCell ref="C143:C148"/>
    <mergeCell ref="C198:C202"/>
    <mergeCell ref="F87:G87"/>
    <mergeCell ref="B111:B115"/>
    <mergeCell ref="C111:C115"/>
    <mergeCell ref="D111:D115"/>
    <mergeCell ref="F105:G105"/>
    <mergeCell ref="F98:F102"/>
    <mergeCell ref="E4:E54"/>
    <mergeCell ref="A1:M1"/>
    <mergeCell ref="A2:M2"/>
    <mergeCell ref="A4:A54"/>
    <mergeCell ref="B4:B54"/>
    <mergeCell ref="C4:C54"/>
    <mergeCell ref="F34:F43"/>
    <mergeCell ref="D4:D54"/>
    <mergeCell ref="K10:K12"/>
    <mergeCell ref="K4:K6"/>
    <mergeCell ref="J13:J15"/>
    <mergeCell ref="F24:F33"/>
    <mergeCell ref="F4:F6"/>
    <mergeCell ref="F7:F9"/>
    <mergeCell ref="F13:F15"/>
    <mergeCell ref="F16:F18"/>
    <mergeCell ref="F19:F21"/>
    <mergeCell ref="F22:G22"/>
    <mergeCell ref="J10:J12"/>
    <mergeCell ref="J4:J6"/>
    <mergeCell ref="A55:A84"/>
    <mergeCell ref="B55:B84"/>
    <mergeCell ref="F10:F12"/>
    <mergeCell ref="F44:F53"/>
    <mergeCell ref="F110:G110"/>
    <mergeCell ref="F109:G109"/>
    <mergeCell ref="F85:G85"/>
    <mergeCell ref="A104:A110"/>
    <mergeCell ref="B104:B110"/>
    <mergeCell ref="E55:E84"/>
    <mergeCell ref="A111:A115"/>
    <mergeCell ref="C122:C128"/>
    <mergeCell ref="E122:E128"/>
    <mergeCell ref="B159:B164"/>
    <mergeCell ref="B129:B135"/>
    <mergeCell ref="D104:D110"/>
    <mergeCell ref="A143:A148"/>
    <mergeCell ref="D143:D148"/>
    <mergeCell ref="E143:E148"/>
    <mergeCell ref="B136:B142"/>
    <mergeCell ref="B191:B196"/>
    <mergeCell ref="C191:C196"/>
    <mergeCell ref="F159:G159"/>
    <mergeCell ref="F111:G111"/>
    <mergeCell ref="E104:E110"/>
    <mergeCell ref="F156:G156"/>
    <mergeCell ref="F141:G141"/>
    <mergeCell ref="D136:D142"/>
    <mergeCell ref="F112:G112"/>
    <mergeCell ref="F123:G123"/>
    <mergeCell ref="C104:C110"/>
    <mergeCell ref="F107:G107"/>
    <mergeCell ref="F180:G180"/>
    <mergeCell ref="F198:G198"/>
    <mergeCell ref="F160:G160"/>
    <mergeCell ref="C129:C135"/>
    <mergeCell ref="D129:D135"/>
    <mergeCell ref="F133:G133"/>
    <mergeCell ref="F196:G196"/>
    <mergeCell ref="F125:G125"/>
    <mergeCell ref="E172:E182"/>
    <mergeCell ref="F173:G173"/>
    <mergeCell ref="C231:C233"/>
    <mergeCell ref="D231:D233"/>
    <mergeCell ref="G368:G374"/>
    <mergeCell ref="F276:F281"/>
    <mergeCell ref="F282:F287"/>
    <mergeCell ref="F174:G174"/>
    <mergeCell ref="F175:G175"/>
    <mergeCell ref="F199:G199"/>
    <mergeCell ref="C136:C142"/>
    <mergeCell ref="F145:G145"/>
    <mergeCell ref="F138:G138"/>
    <mergeCell ref="F139:G139"/>
    <mergeCell ref="L368:L374"/>
    <mergeCell ref="L333:L365"/>
    <mergeCell ref="C225:C226"/>
    <mergeCell ref="E225:E226"/>
    <mergeCell ref="D198:D202"/>
    <mergeCell ref="F191:G191"/>
    <mergeCell ref="M10:M12"/>
    <mergeCell ref="L4:L54"/>
    <mergeCell ref="M13:M15"/>
    <mergeCell ref="L219:L223"/>
    <mergeCell ref="L245:L317"/>
    <mergeCell ref="M19:M21"/>
    <mergeCell ref="M4:M6"/>
    <mergeCell ref="L55:L84"/>
    <mergeCell ref="L234:L240"/>
    <mergeCell ref="L104:L110"/>
    <mergeCell ref="E111:E115"/>
    <mergeCell ref="E219:E223"/>
    <mergeCell ref="E231:E233"/>
    <mergeCell ref="L88:L102"/>
    <mergeCell ref="F182:G182"/>
    <mergeCell ref="L204:L217"/>
    <mergeCell ref="F229:G229"/>
    <mergeCell ref="F151:G151"/>
    <mergeCell ref="F219:F223"/>
    <mergeCell ref="F212:F216"/>
    <mergeCell ref="B122:B128"/>
    <mergeCell ref="A122:A128"/>
    <mergeCell ref="E136:E142"/>
    <mergeCell ref="F147:G147"/>
    <mergeCell ref="D191:D196"/>
    <mergeCell ref="A119:A120"/>
    <mergeCell ref="A136:A142"/>
    <mergeCell ref="D122:D128"/>
    <mergeCell ref="F181:G181"/>
    <mergeCell ref="A129:A135"/>
    <mergeCell ref="A323:A332"/>
    <mergeCell ref="B323:B332"/>
    <mergeCell ref="C323:C332"/>
    <mergeCell ref="K234:K240"/>
    <mergeCell ref="F300:F305"/>
    <mergeCell ref="F306:F311"/>
    <mergeCell ref="J234:J240"/>
    <mergeCell ref="F258:F263"/>
    <mergeCell ref="F288:F293"/>
    <mergeCell ref="F264:F269"/>
    <mergeCell ref="B231:B233"/>
    <mergeCell ref="C244:C318"/>
    <mergeCell ref="D244:D318"/>
    <mergeCell ref="A368:A374"/>
    <mergeCell ref="B368:B374"/>
    <mergeCell ref="C368:C374"/>
    <mergeCell ref="D368:D374"/>
    <mergeCell ref="A234:A240"/>
    <mergeCell ref="B234:B240"/>
    <mergeCell ref="C234:C240"/>
    <mergeCell ref="B219:B223"/>
    <mergeCell ref="E368:E374"/>
    <mergeCell ref="A191:A196"/>
    <mergeCell ref="E191:E196"/>
    <mergeCell ref="A219:A223"/>
    <mergeCell ref="C219:C223"/>
    <mergeCell ref="D234:D240"/>
    <mergeCell ref="E234:E240"/>
    <mergeCell ref="B244:B318"/>
    <mergeCell ref="A231:A233"/>
    <mergeCell ref="B203:B217"/>
    <mergeCell ref="A203:A217"/>
    <mergeCell ref="C203:C217"/>
    <mergeCell ref="D203:D217"/>
    <mergeCell ref="E203:E217"/>
    <mergeCell ref="F208:F211"/>
    <mergeCell ref="F204:F207"/>
    <mergeCell ref="A88:A103"/>
    <mergeCell ref="B88:B103"/>
    <mergeCell ref="C88:C103"/>
    <mergeCell ref="D88:D103"/>
    <mergeCell ref="E88:E103"/>
    <mergeCell ref="F103:G103"/>
    <mergeCell ref="D323:D332"/>
    <mergeCell ref="E323:E332"/>
    <mergeCell ref="F325:F331"/>
    <mergeCell ref="E244:E318"/>
    <mergeCell ref="L231:L233"/>
    <mergeCell ref="K219:K223"/>
    <mergeCell ref="J219:J223"/>
    <mergeCell ref="D219:D223"/>
    <mergeCell ref="F312:F317"/>
    <mergeCell ref="F224:G224"/>
    <mergeCell ref="F169:G169"/>
    <mergeCell ref="F170:G170"/>
    <mergeCell ref="F171:G171"/>
    <mergeCell ref="J16:J18"/>
    <mergeCell ref="M16:M18"/>
    <mergeCell ref="F332:G332"/>
    <mergeCell ref="L323:L332"/>
    <mergeCell ref="J19:J21"/>
    <mergeCell ref="F122:G122"/>
    <mergeCell ref="F150:G150"/>
    <mergeCell ref="A152:A171"/>
    <mergeCell ref="C152:C171"/>
    <mergeCell ref="D152:D171"/>
    <mergeCell ref="E152:E171"/>
    <mergeCell ref="L152:L171"/>
    <mergeCell ref="B165:B171"/>
    <mergeCell ref="F165:G165"/>
    <mergeCell ref="J165:J171"/>
    <mergeCell ref="F166:G166"/>
    <mergeCell ref="F167:G167"/>
  </mergeCells>
  <printOptions/>
  <pageMargins left="0.55" right="0.43" top="0.56" bottom="0.15748031496062992" header="0.53" footer="0.15748031496062992"/>
  <pageSetup horizontalDpi="600" verticalDpi="600" orientation="landscape" paperSize="9" scale="85" r:id="rId1"/>
  <ignoredErrors>
    <ignoredError sqref="J196 H33" formulaRange="1"/>
  </ignoredErrors>
</worksheet>
</file>

<file path=xl/worksheets/sheet2.xml><?xml version="1.0" encoding="utf-8"?>
<worksheet xmlns="http://schemas.openxmlformats.org/spreadsheetml/2006/main" xmlns:r="http://schemas.openxmlformats.org/officeDocument/2006/relationships">
  <dimension ref="A1:M156"/>
  <sheetViews>
    <sheetView tabSelected="1" zoomScalePageLayoutView="0" workbookViewId="0" topLeftCell="A1">
      <pane xSplit="12" ySplit="3" topLeftCell="M4" activePane="bottomRight" state="frozen"/>
      <selection pane="topLeft" activeCell="A1" sqref="A1"/>
      <selection pane="topRight" activeCell="N1" sqref="N1"/>
      <selection pane="bottomLeft" activeCell="A4" sqref="A4"/>
      <selection pane="bottomRight" activeCell="A1" sqref="A1:L1"/>
    </sheetView>
  </sheetViews>
  <sheetFormatPr defaultColWidth="9.00390625" defaultRowHeight="14.25"/>
  <cols>
    <col min="1" max="1" width="3.50390625" style="0" customWidth="1"/>
    <col min="2" max="2" width="13.00390625" style="0" customWidth="1"/>
    <col min="3" max="3" width="6.75390625" style="0" customWidth="1"/>
    <col min="4" max="4" width="10.00390625" style="0" customWidth="1"/>
    <col min="5" max="5" width="7.125" style="0" customWidth="1"/>
    <col min="6" max="7" width="13.00390625" style="0" customWidth="1"/>
    <col min="8" max="12" width="14.875" style="0" customWidth="1"/>
    <col min="14" max="14" width="11.625" style="0" customWidth="1"/>
  </cols>
  <sheetData>
    <row r="1" spans="1:12" ht="14.25">
      <c r="A1" s="149" t="s">
        <v>422</v>
      </c>
      <c r="B1" s="120"/>
      <c r="C1" s="120"/>
      <c r="D1" s="120"/>
      <c r="E1" s="120"/>
      <c r="F1" s="120"/>
      <c r="G1" s="120"/>
      <c r="H1" s="120"/>
      <c r="I1" s="120"/>
      <c r="J1" s="120"/>
      <c r="K1" s="120"/>
      <c r="L1" s="120"/>
    </row>
    <row r="2" spans="1:12" ht="14.25">
      <c r="A2" s="121" t="s">
        <v>425</v>
      </c>
      <c r="B2" s="121"/>
      <c r="C2" s="121"/>
      <c r="D2" s="121"/>
      <c r="E2" s="121"/>
      <c r="F2" s="121"/>
      <c r="G2" s="121"/>
      <c r="H2" s="121"/>
      <c r="I2" s="121"/>
      <c r="J2" s="121"/>
      <c r="K2" s="121"/>
      <c r="L2" s="121"/>
    </row>
    <row r="3" spans="1:12" ht="24">
      <c r="A3" s="29" t="s">
        <v>1</v>
      </c>
      <c r="B3" s="29" t="s">
        <v>2</v>
      </c>
      <c r="C3" s="29" t="s">
        <v>3</v>
      </c>
      <c r="D3" s="29" t="s">
        <v>4</v>
      </c>
      <c r="E3" s="29" t="s">
        <v>13</v>
      </c>
      <c r="F3" s="29" t="s">
        <v>2</v>
      </c>
      <c r="G3" s="29" t="s">
        <v>5</v>
      </c>
      <c r="H3" s="29" t="s">
        <v>6</v>
      </c>
      <c r="I3" s="29" t="s">
        <v>7</v>
      </c>
      <c r="J3" s="29" t="s">
        <v>8</v>
      </c>
      <c r="K3" s="29" t="s">
        <v>9</v>
      </c>
      <c r="L3" s="29" t="s">
        <v>10</v>
      </c>
    </row>
    <row r="4" spans="1:12" ht="14.25">
      <c r="A4" s="80">
        <v>1</v>
      </c>
      <c r="B4" s="80" t="s">
        <v>101</v>
      </c>
      <c r="C4" s="80">
        <v>76</v>
      </c>
      <c r="D4" s="80">
        <v>76</v>
      </c>
      <c r="E4" s="80">
        <v>0</v>
      </c>
      <c r="F4" s="80" t="s">
        <v>31</v>
      </c>
      <c r="G4" s="80"/>
      <c r="H4" s="148" t="s">
        <v>424</v>
      </c>
      <c r="I4" s="148" t="s">
        <v>423</v>
      </c>
      <c r="J4" s="80">
        <f>67.132+5.46</f>
        <v>72.592</v>
      </c>
      <c r="K4" s="148" t="s">
        <v>423</v>
      </c>
      <c r="L4" s="80">
        <f>D4-J4</f>
        <v>3.4080000000000013</v>
      </c>
    </row>
    <row r="5" spans="1:12" ht="14.25">
      <c r="A5" s="80"/>
      <c r="B5" s="80"/>
      <c r="C5" s="80"/>
      <c r="D5" s="80"/>
      <c r="E5" s="80"/>
      <c r="F5" s="80" t="s">
        <v>29</v>
      </c>
      <c r="G5" s="80"/>
      <c r="H5" s="71"/>
      <c r="I5" s="71"/>
      <c r="J5" s="80"/>
      <c r="K5" s="71"/>
      <c r="L5" s="80"/>
    </row>
    <row r="6" spans="1:12" ht="14.25">
      <c r="A6" s="80"/>
      <c r="B6" s="80"/>
      <c r="C6" s="80"/>
      <c r="D6" s="80"/>
      <c r="E6" s="80"/>
      <c r="F6" s="80" t="s">
        <v>34</v>
      </c>
      <c r="G6" s="80"/>
      <c r="H6" s="71"/>
      <c r="I6" s="71"/>
      <c r="J6" s="80"/>
      <c r="K6" s="71"/>
      <c r="L6" s="80"/>
    </row>
    <row r="7" spans="1:12" ht="14.25">
      <c r="A7" s="80"/>
      <c r="B7" s="80"/>
      <c r="C7" s="80"/>
      <c r="D7" s="80"/>
      <c r="E7" s="80"/>
      <c r="F7" s="80" t="s">
        <v>32</v>
      </c>
      <c r="G7" s="80"/>
      <c r="H7" s="71"/>
      <c r="I7" s="71"/>
      <c r="J7" s="80"/>
      <c r="K7" s="71"/>
      <c r="L7" s="80"/>
    </row>
    <row r="8" spans="1:12" ht="14.25">
      <c r="A8" s="80"/>
      <c r="B8" s="80"/>
      <c r="C8" s="80"/>
      <c r="D8" s="80"/>
      <c r="E8" s="80"/>
      <c r="F8" s="111" t="s">
        <v>33</v>
      </c>
      <c r="G8" s="112"/>
      <c r="H8" s="71"/>
      <c r="I8" s="71"/>
      <c r="J8" s="80"/>
      <c r="K8" s="71"/>
      <c r="L8" s="80"/>
    </row>
    <row r="9" spans="1:12" ht="14.25">
      <c r="A9" s="80"/>
      <c r="B9" s="80"/>
      <c r="C9" s="80"/>
      <c r="D9" s="80"/>
      <c r="E9" s="80"/>
      <c r="F9" s="80" t="s">
        <v>28</v>
      </c>
      <c r="G9" s="80"/>
      <c r="H9" s="72"/>
      <c r="I9" s="72"/>
      <c r="J9" s="80"/>
      <c r="K9" s="72"/>
      <c r="L9" s="80"/>
    </row>
    <row r="10" spans="1:12" ht="24">
      <c r="A10" s="68">
        <v>2</v>
      </c>
      <c r="B10" s="68" t="s">
        <v>243</v>
      </c>
      <c r="C10" s="80"/>
      <c r="D10" s="68">
        <v>1000</v>
      </c>
      <c r="E10" s="68"/>
      <c r="F10" s="29" t="s">
        <v>300</v>
      </c>
      <c r="G10" s="29" t="s">
        <v>299</v>
      </c>
      <c r="H10" s="40" t="s">
        <v>199</v>
      </c>
      <c r="I10" s="40" t="s">
        <v>199</v>
      </c>
      <c r="J10" s="40">
        <v>748.14</v>
      </c>
      <c r="K10" s="40" t="s">
        <v>199</v>
      </c>
      <c r="L10" s="68">
        <f>D10-J10-J11</f>
        <v>190.81405</v>
      </c>
    </row>
    <row r="11" spans="1:12" ht="24">
      <c r="A11" s="72"/>
      <c r="B11" s="72"/>
      <c r="C11" s="80"/>
      <c r="D11" s="72"/>
      <c r="E11" s="72"/>
      <c r="F11" s="29" t="s">
        <v>301</v>
      </c>
      <c r="G11" s="29" t="s">
        <v>302</v>
      </c>
      <c r="H11" s="40"/>
      <c r="I11" s="40"/>
      <c r="J11" s="40">
        <v>61.04595</v>
      </c>
      <c r="K11" s="40"/>
      <c r="L11" s="72"/>
    </row>
    <row r="12" spans="1:13" ht="24">
      <c r="A12" s="29">
        <v>3</v>
      </c>
      <c r="B12" s="32" t="s">
        <v>245</v>
      </c>
      <c r="C12" s="80"/>
      <c r="D12" s="29">
        <v>1309</v>
      </c>
      <c r="E12" s="29"/>
      <c r="F12" s="29"/>
      <c r="G12" s="29"/>
      <c r="H12" s="40"/>
      <c r="I12" s="40"/>
      <c r="J12" s="40">
        <f>79.332+91.107+63.135+89.667+26.787+105.776+84.18+241.432+35.716</f>
        <v>817.132</v>
      </c>
      <c r="K12" s="40"/>
      <c r="L12" s="40">
        <f>D12-J12</f>
        <v>491.86800000000005</v>
      </c>
      <c r="M12" s="1"/>
    </row>
    <row r="13" spans="1:13" ht="14.25">
      <c r="A13" s="127">
        <v>4</v>
      </c>
      <c r="B13" s="102" t="s">
        <v>246</v>
      </c>
      <c r="C13" s="81"/>
      <c r="D13" s="77">
        <v>2894</v>
      </c>
      <c r="E13" s="81"/>
      <c r="F13" s="15"/>
      <c r="G13" s="15"/>
      <c r="H13" s="51"/>
      <c r="I13" s="51"/>
      <c r="J13" s="51"/>
      <c r="K13" s="51"/>
      <c r="L13" s="51"/>
      <c r="M13" s="7"/>
    </row>
    <row r="14" spans="1:13" ht="24">
      <c r="A14" s="128"/>
      <c r="B14" s="103"/>
      <c r="C14" s="82"/>
      <c r="D14" s="78"/>
      <c r="E14" s="82"/>
      <c r="F14" s="15" t="s">
        <v>157</v>
      </c>
      <c r="G14" s="15" t="s">
        <v>158</v>
      </c>
      <c r="H14" s="51">
        <v>12.5</v>
      </c>
      <c r="I14" s="51">
        <v>12.5112</v>
      </c>
      <c r="J14" s="51">
        <v>12.5112</v>
      </c>
      <c r="K14" s="51">
        <v>0</v>
      </c>
      <c r="L14" s="77">
        <f>D13-J87</f>
        <v>1118.3157999999999</v>
      </c>
      <c r="M14" s="6"/>
    </row>
    <row r="15" spans="1:13" ht="14.25">
      <c r="A15" s="128"/>
      <c r="B15" s="103"/>
      <c r="C15" s="82"/>
      <c r="D15" s="78"/>
      <c r="E15" s="82"/>
      <c r="F15" s="77" t="s">
        <v>160</v>
      </c>
      <c r="G15" s="15" t="s">
        <v>161</v>
      </c>
      <c r="H15" s="51">
        <v>51.15</v>
      </c>
      <c r="I15" s="51">
        <v>51.15</v>
      </c>
      <c r="J15" s="56">
        <v>15.345</v>
      </c>
      <c r="K15" s="51">
        <v>35.805</v>
      </c>
      <c r="L15" s="78"/>
      <c r="M15" s="5"/>
    </row>
    <row r="16" spans="1:13" ht="14.25">
      <c r="A16" s="128"/>
      <c r="B16" s="103"/>
      <c r="C16" s="82"/>
      <c r="D16" s="78"/>
      <c r="E16" s="82"/>
      <c r="F16" s="78"/>
      <c r="G16" s="15" t="s">
        <v>162</v>
      </c>
      <c r="H16" s="51">
        <v>1.28</v>
      </c>
      <c r="I16" s="51"/>
      <c r="J16" s="51"/>
      <c r="K16" s="51"/>
      <c r="L16" s="78"/>
      <c r="M16" s="5"/>
    </row>
    <row r="17" spans="1:13" ht="14.25">
      <c r="A17" s="128"/>
      <c r="B17" s="103"/>
      <c r="C17" s="82"/>
      <c r="D17" s="78"/>
      <c r="E17" s="82"/>
      <c r="F17" s="78"/>
      <c r="G17" s="15" t="s">
        <v>163</v>
      </c>
      <c r="H17" s="51">
        <v>1.53</v>
      </c>
      <c r="I17" s="51"/>
      <c r="J17" s="51"/>
      <c r="K17" s="51"/>
      <c r="L17" s="78"/>
      <c r="M17" s="5"/>
    </row>
    <row r="18" spans="1:13" ht="14.25">
      <c r="A18" s="128"/>
      <c r="B18" s="103"/>
      <c r="C18" s="82"/>
      <c r="D18" s="78"/>
      <c r="E18" s="82"/>
      <c r="F18" s="78"/>
      <c r="G18" s="15" t="s">
        <v>164</v>
      </c>
      <c r="H18" s="51">
        <v>0.1</v>
      </c>
      <c r="I18" s="51"/>
      <c r="J18" s="51"/>
      <c r="K18" s="51"/>
      <c r="L18" s="78"/>
      <c r="M18" s="5"/>
    </row>
    <row r="19" spans="1:13" ht="14.25">
      <c r="A19" s="128"/>
      <c r="B19" s="103"/>
      <c r="C19" s="82"/>
      <c r="D19" s="78"/>
      <c r="E19" s="82"/>
      <c r="F19" s="79"/>
      <c r="G19" s="15" t="s">
        <v>165</v>
      </c>
      <c r="H19" s="51">
        <v>1.53</v>
      </c>
      <c r="I19" s="51"/>
      <c r="J19" s="51"/>
      <c r="K19" s="51"/>
      <c r="L19" s="78"/>
      <c r="M19" s="5"/>
    </row>
    <row r="20" spans="1:13" ht="24">
      <c r="A20" s="128"/>
      <c r="B20" s="103"/>
      <c r="C20" s="82"/>
      <c r="D20" s="78"/>
      <c r="E20" s="82"/>
      <c r="F20" s="15" t="s">
        <v>166</v>
      </c>
      <c r="G20" s="15" t="s">
        <v>167</v>
      </c>
      <c r="H20" s="51">
        <v>230.25</v>
      </c>
      <c r="I20" s="51"/>
      <c r="J20" s="51">
        <f>48.879</f>
        <v>48.879</v>
      </c>
      <c r="K20" s="51">
        <f>H20-J20</f>
        <v>181.371</v>
      </c>
      <c r="L20" s="78"/>
      <c r="M20" s="5"/>
    </row>
    <row r="21" spans="1:13" ht="14.25">
      <c r="A21" s="128"/>
      <c r="B21" s="103"/>
      <c r="C21" s="82"/>
      <c r="D21" s="78"/>
      <c r="E21" s="82"/>
      <c r="F21" s="77" t="s">
        <v>168</v>
      </c>
      <c r="G21" s="15" t="s">
        <v>161</v>
      </c>
      <c r="H21" s="51">
        <v>289.69</v>
      </c>
      <c r="I21" s="51">
        <v>289.69</v>
      </c>
      <c r="J21" s="57">
        <v>202.783</v>
      </c>
      <c r="K21" s="51">
        <v>86.90700000000001</v>
      </c>
      <c r="L21" s="78"/>
      <c r="M21" s="5"/>
    </row>
    <row r="22" spans="1:13" ht="14.25">
      <c r="A22" s="128"/>
      <c r="B22" s="103"/>
      <c r="C22" s="82"/>
      <c r="D22" s="78"/>
      <c r="E22" s="82"/>
      <c r="F22" s="78"/>
      <c r="G22" s="15" t="s">
        <v>162</v>
      </c>
      <c r="H22" s="51">
        <v>7.24</v>
      </c>
      <c r="I22" s="51"/>
      <c r="J22" s="57"/>
      <c r="K22" s="51"/>
      <c r="L22" s="78"/>
      <c r="M22" s="5"/>
    </row>
    <row r="23" spans="1:13" ht="14.25">
      <c r="A23" s="128"/>
      <c r="B23" s="103"/>
      <c r="C23" s="82"/>
      <c r="D23" s="78"/>
      <c r="E23" s="82"/>
      <c r="F23" s="78"/>
      <c r="G23" s="15" t="s">
        <v>163</v>
      </c>
      <c r="H23" s="51">
        <v>8.69</v>
      </c>
      <c r="I23" s="51"/>
      <c r="J23" s="57"/>
      <c r="K23" s="51"/>
      <c r="L23" s="78"/>
      <c r="M23" s="5"/>
    </row>
    <row r="24" spans="1:13" ht="14.25">
      <c r="A24" s="128"/>
      <c r="B24" s="103"/>
      <c r="C24" s="82"/>
      <c r="D24" s="78"/>
      <c r="E24" s="82"/>
      <c r="F24" s="78"/>
      <c r="G24" s="15" t="s">
        <v>169</v>
      </c>
      <c r="H24" s="51">
        <v>1.45</v>
      </c>
      <c r="I24" s="51"/>
      <c r="J24" s="57"/>
      <c r="K24" s="51"/>
      <c r="L24" s="78"/>
      <c r="M24" s="5"/>
    </row>
    <row r="25" spans="1:13" ht="14.25">
      <c r="A25" s="128"/>
      <c r="B25" s="103"/>
      <c r="C25" s="82"/>
      <c r="D25" s="78"/>
      <c r="E25" s="82"/>
      <c r="F25" s="78"/>
      <c r="G25" s="15" t="s">
        <v>164</v>
      </c>
      <c r="H25" s="51">
        <v>0.58</v>
      </c>
      <c r="I25" s="51"/>
      <c r="J25" s="57"/>
      <c r="K25" s="51"/>
      <c r="L25" s="78"/>
      <c r="M25" s="5"/>
    </row>
    <row r="26" spans="1:13" ht="14.25">
      <c r="A26" s="128"/>
      <c r="B26" s="103"/>
      <c r="C26" s="82"/>
      <c r="D26" s="78"/>
      <c r="E26" s="82"/>
      <c r="F26" s="79"/>
      <c r="G26" s="15" t="s">
        <v>165</v>
      </c>
      <c r="H26" s="51">
        <v>8.69</v>
      </c>
      <c r="I26" s="51"/>
      <c r="J26" s="57"/>
      <c r="K26" s="51"/>
      <c r="L26" s="78"/>
      <c r="M26" s="5"/>
    </row>
    <row r="27" spans="1:13" ht="14.25">
      <c r="A27" s="128"/>
      <c r="B27" s="103"/>
      <c r="C27" s="82"/>
      <c r="D27" s="78"/>
      <c r="E27" s="82"/>
      <c r="F27" s="77" t="s">
        <v>170</v>
      </c>
      <c r="G27" s="15" t="s">
        <v>161</v>
      </c>
      <c r="H27" s="51">
        <v>227.37</v>
      </c>
      <c r="I27" s="51">
        <v>227.37</v>
      </c>
      <c r="J27" s="58">
        <v>159.159</v>
      </c>
      <c r="K27" s="51">
        <v>68.21100000000001</v>
      </c>
      <c r="L27" s="78"/>
      <c r="M27" s="5"/>
    </row>
    <row r="28" spans="1:13" ht="14.25">
      <c r="A28" s="128"/>
      <c r="B28" s="103"/>
      <c r="C28" s="82"/>
      <c r="D28" s="78"/>
      <c r="E28" s="82"/>
      <c r="F28" s="78"/>
      <c r="G28" s="15" t="s">
        <v>162</v>
      </c>
      <c r="H28" s="51">
        <v>5.68</v>
      </c>
      <c r="I28" s="51"/>
      <c r="J28" s="57"/>
      <c r="K28" s="51"/>
      <c r="L28" s="78"/>
      <c r="M28" s="5"/>
    </row>
    <row r="29" spans="1:13" ht="14.25">
      <c r="A29" s="128"/>
      <c r="B29" s="103"/>
      <c r="C29" s="82"/>
      <c r="D29" s="78"/>
      <c r="E29" s="82"/>
      <c r="F29" s="78"/>
      <c r="G29" s="15" t="s">
        <v>163</v>
      </c>
      <c r="H29" s="51">
        <v>6.82</v>
      </c>
      <c r="I29" s="51"/>
      <c r="J29" s="57"/>
      <c r="K29" s="51"/>
      <c r="L29" s="78"/>
      <c r="M29" s="5"/>
    </row>
    <row r="30" spans="1:13" ht="14.25">
      <c r="A30" s="128"/>
      <c r="B30" s="103"/>
      <c r="C30" s="82"/>
      <c r="D30" s="78"/>
      <c r="E30" s="82"/>
      <c r="F30" s="78"/>
      <c r="G30" s="15" t="s">
        <v>169</v>
      </c>
      <c r="H30" s="51">
        <v>1.14</v>
      </c>
      <c r="I30" s="51"/>
      <c r="J30" s="57"/>
      <c r="K30" s="51"/>
      <c r="L30" s="78"/>
      <c r="M30" s="5"/>
    </row>
    <row r="31" spans="1:13" ht="14.25">
      <c r="A31" s="128"/>
      <c r="B31" s="103"/>
      <c r="C31" s="82"/>
      <c r="D31" s="78"/>
      <c r="E31" s="82"/>
      <c r="F31" s="78"/>
      <c r="G31" s="15" t="s">
        <v>164</v>
      </c>
      <c r="H31" s="51">
        <v>0.45</v>
      </c>
      <c r="I31" s="51"/>
      <c r="J31" s="57"/>
      <c r="K31" s="51"/>
      <c r="L31" s="78"/>
      <c r="M31" s="5"/>
    </row>
    <row r="32" spans="1:13" ht="14.25">
      <c r="A32" s="128"/>
      <c r="B32" s="103"/>
      <c r="C32" s="82"/>
      <c r="D32" s="78"/>
      <c r="E32" s="82"/>
      <c r="F32" s="79"/>
      <c r="G32" s="15" t="s">
        <v>165</v>
      </c>
      <c r="H32" s="51">
        <v>6.82</v>
      </c>
      <c r="I32" s="51"/>
      <c r="J32" s="57"/>
      <c r="K32" s="51"/>
      <c r="L32" s="78"/>
      <c r="M32" s="5"/>
    </row>
    <row r="33" spans="1:13" ht="14.25">
      <c r="A33" s="128"/>
      <c r="B33" s="103"/>
      <c r="C33" s="82"/>
      <c r="D33" s="78"/>
      <c r="E33" s="82"/>
      <c r="F33" s="77" t="s">
        <v>171</v>
      </c>
      <c r="G33" s="15" t="s">
        <v>161</v>
      </c>
      <c r="H33" s="51">
        <v>351.76</v>
      </c>
      <c r="I33" s="51">
        <v>351.76</v>
      </c>
      <c r="J33" s="57">
        <f>105.528+140.704</f>
        <v>246.23200000000003</v>
      </c>
      <c r="K33" s="51">
        <f>I33-J33</f>
        <v>105.52799999999996</v>
      </c>
      <c r="L33" s="78"/>
      <c r="M33" s="5"/>
    </row>
    <row r="34" spans="1:13" ht="14.25">
      <c r="A34" s="128"/>
      <c r="B34" s="103"/>
      <c r="C34" s="82"/>
      <c r="D34" s="78"/>
      <c r="E34" s="82"/>
      <c r="F34" s="78"/>
      <c r="G34" s="15" t="s">
        <v>162</v>
      </c>
      <c r="H34" s="51">
        <v>8.79</v>
      </c>
      <c r="I34" s="51"/>
      <c r="J34" s="57"/>
      <c r="K34" s="51"/>
      <c r="L34" s="78"/>
      <c r="M34" s="5"/>
    </row>
    <row r="35" spans="1:13" ht="14.25">
      <c r="A35" s="128"/>
      <c r="B35" s="103"/>
      <c r="C35" s="82"/>
      <c r="D35" s="78"/>
      <c r="E35" s="82"/>
      <c r="F35" s="78"/>
      <c r="G35" s="15" t="s">
        <v>163</v>
      </c>
      <c r="H35" s="51">
        <v>12.31</v>
      </c>
      <c r="I35" s="51">
        <v>12.31</v>
      </c>
      <c r="J35" s="57">
        <v>10.4635</v>
      </c>
      <c r="K35" s="51">
        <v>1.8465000000000007</v>
      </c>
      <c r="L35" s="78"/>
      <c r="M35" s="5"/>
    </row>
    <row r="36" spans="1:13" ht="14.25">
      <c r="A36" s="128"/>
      <c r="B36" s="103"/>
      <c r="C36" s="82"/>
      <c r="D36" s="78"/>
      <c r="E36" s="82"/>
      <c r="F36" s="78"/>
      <c r="G36" s="15" t="s">
        <v>169</v>
      </c>
      <c r="H36" s="51">
        <v>1.76</v>
      </c>
      <c r="I36" s="51"/>
      <c r="J36" s="57"/>
      <c r="K36" s="51"/>
      <c r="L36" s="78"/>
      <c r="M36" s="5"/>
    </row>
    <row r="37" spans="1:13" ht="14.25">
      <c r="A37" s="128"/>
      <c r="B37" s="103"/>
      <c r="C37" s="82"/>
      <c r="D37" s="78"/>
      <c r="E37" s="82"/>
      <c r="F37" s="78"/>
      <c r="G37" s="15" t="s">
        <v>164</v>
      </c>
      <c r="H37" s="51">
        <v>0.7</v>
      </c>
      <c r="I37" s="51"/>
      <c r="J37" s="57"/>
      <c r="K37" s="51"/>
      <c r="L37" s="78"/>
      <c r="M37" s="5"/>
    </row>
    <row r="38" spans="1:13" ht="14.25">
      <c r="A38" s="128"/>
      <c r="B38" s="103"/>
      <c r="C38" s="82"/>
      <c r="D38" s="78"/>
      <c r="E38" s="82"/>
      <c r="F38" s="79"/>
      <c r="G38" s="15" t="s">
        <v>165</v>
      </c>
      <c r="H38" s="51">
        <v>10.55</v>
      </c>
      <c r="I38" s="51"/>
      <c r="J38" s="57"/>
      <c r="K38" s="51"/>
      <c r="L38" s="78"/>
      <c r="M38" s="5"/>
    </row>
    <row r="39" spans="1:13" ht="14.25">
      <c r="A39" s="128"/>
      <c r="B39" s="103"/>
      <c r="C39" s="82"/>
      <c r="D39" s="78"/>
      <c r="E39" s="82"/>
      <c r="F39" s="77" t="s">
        <v>269</v>
      </c>
      <c r="G39" s="15" t="s">
        <v>161</v>
      </c>
      <c r="H39" s="51">
        <v>199.59</v>
      </c>
      <c r="I39" s="51">
        <v>199.59</v>
      </c>
      <c r="J39" s="57">
        <v>139.713</v>
      </c>
      <c r="K39" s="51">
        <v>59.87700000000001</v>
      </c>
      <c r="L39" s="78"/>
      <c r="M39" s="5"/>
    </row>
    <row r="40" spans="1:13" ht="14.25">
      <c r="A40" s="128"/>
      <c r="B40" s="103"/>
      <c r="C40" s="82"/>
      <c r="D40" s="78"/>
      <c r="E40" s="82"/>
      <c r="F40" s="78"/>
      <c r="G40" s="15" t="s">
        <v>162</v>
      </c>
      <c r="H40" s="51">
        <v>4.99</v>
      </c>
      <c r="I40" s="51"/>
      <c r="J40" s="57"/>
      <c r="K40" s="51"/>
      <c r="L40" s="78"/>
      <c r="M40" s="5"/>
    </row>
    <row r="41" spans="1:13" ht="14.25">
      <c r="A41" s="128"/>
      <c r="B41" s="103"/>
      <c r="C41" s="82"/>
      <c r="D41" s="78"/>
      <c r="E41" s="82"/>
      <c r="F41" s="78"/>
      <c r="G41" s="15" t="s">
        <v>163</v>
      </c>
      <c r="H41" s="51">
        <v>6.99</v>
      </c>
      <c r="I41" s="51">
        <v>6.99</v>
      </c>
      <c r="J41" s="57">
        <v>5.9415</v>
      </c>
      <c r="K41" s="51">
        <v>1.0485000000000007</v>
      </c>
      <c r="L41" s="78"/>
      <c r="M41" s="5"/>
    </row>
    <row r="42" spans="1:13" ht="14.25">
      <c r="A42" s="128"/>
      <c r="B42" s="103"/>
      <c r="C42" s="82"/>
      <c r="D42" s="78"/>
      <c r="E42" s="82"/>
      <c r="F42" s="78"/>
      <c r="G42" s="15" t="s">
        <v>169</v>
      </c>
      <c r="H42" s="51">
        <v>1</v>
      </c>
      <c r="I42" s="51"/>
      <c r="J42" s="57"/>
      <c r="K42" s="51"/>
      <c r="L42" s="78"/>
      <c r="M42" s="5"/>
    </row>
    <row r="43" spans="1:13" ht="14.25">
      <c r="A43" s="128"/>
      <c r="B43" s="103"/>
      <c r="C43" s="82"/>
      <c r="D43" s="78"/>
      <c r="E43" s="82"/>
      <c r="F43" s="78"/>
      <c r="G43" s="15" t="s">
        <v>164</v>
      </c>
      <c r="H43" s="51">
        <v>0.4</v>
      </c>
      <c r="I43" s="51"/>
      <c r="J43" s="57"/>
      <c r="K43" s="51"/>
      <c r="L43" s="78"/>
      <c r="M43" s="5"/>
    </row>
    <row r="44" spans="1:13" ht="14.25">
      <c r="A44" s="128"/>
      <c r="B44" s="103"/>
      <c r="C44" s="82"/>
      <c r="D44" s="78"/>
      <c r="E44" s="82"/>
      <c r="F44" s="79"/>
      <c r="G44" s="15" t="s">
        <v>165</v>
      </c>
      <c r="H44" s="51">
        <v>5.99</v>
      </c>
      <c r="I44" s="51"/>
      <c r="J44" s="57"/>
      <c r="K44" s="51"/>
      <c r="L44" s="78"/>
      <c r="M44" s="5"/>
    </row>
    <row r="45" spans="1:13" ht="14.25">
      <c r="A45" s="128"/>
      <c r="B45" s="103"/>
      <c r="C45" s="82"/>
      <c r="D45" s="78"/>
      <c r="E45" s="82"/>
      <c r="F45" s="77" t="s">
        <v>172</v>
      </c>
      <c r="G45" s="15" t="s">
        <v>161</v>
      </c>
      <c r="H45" s="51">
        <v>251.88</v>
      </c>
      <c r="I45" s="51">
        <v>251.88</v>
      </c>
      <c r="J45" s="57">
        <v>176.316</v>
      </c>
      <c r="K45" s="51">
        <v>75.564</v>
      </c>
      <c r="L45" s="78"/>
      <c r="M45" s="5"/>
    </row>
    <row r="46" spans="1:13" ht="14.25">
      <c r="A46" s="128"/>
      <c r="B46" s="103"/>
      <c r="C46" s="82"/>
      <c r="D46" s="78"/>
      <c r="E46" s="82"/>
      <c r="F46" s="78"/>
      <c r="G46" s="15" t="s">
        <v>162</v>
      </c>
      <c r="H46" s="51">
        <v>6.3</v>
      </c>
      <c r="I46" s="51"/>
      <c r="J46" s="57"/>
      <c r="K46" s="51"/>
      <c r="L46" s="78"/>
      <c r="M46" s="5"/>
    </row>
    <row r="47" spans="1:13" ht="14.25">
      <c r="A47" s="128"/>
      <c r="B47" s="103"/>
      <c r="C47" s="82"/>
      <c r="D47" s="78"/>
      <c r="E47" s="82"/>
      <c r="F47" s="78"/>
      <c r="G47" s="15" t="s">
        <v>163</v>
      </c>
      <c r="H47" s="51">
        <v>7.56</v>
      </c>
      <c r="I47" s="51"/>
      <c r="J47" s="57"/>
      <c r="K47" s="51"/>
      <c r="L47" s="78"/>
      <c r="M47" s="5"/>
    </row>
    <row r="48" spans="1:13" ht="14.25">
      <c r="A48" s="128"/>
      <c r="B48" s="103"/>
      <c r="C48" s="82"/>
      <c r="D48" s="78"/>
      <c r="E48" s="82"/>
      <c r="F48" s="78"/>
      <c r="G48" s="15" t="s">
        <v>169</v>
      </c>
      <c r="H48" s="51">
        <v>1.26</v>
      </c>
      <c r="I48" s="51"/>
      <c r="J48" s="57"/>
      <c r="K48" s="51"/>
      <c r="L48" s="78"/>
      <c r="M48" s="5"/>
    </row>
    <row r="49" spans="1:13" ht="14.25">
      <c r="A49" s="128"/>
      <c r="B49" s="103"/>
      <c r="C49" s="82"/>
      <c r="D49" s="78"/>
      <c r="E49" s="82"/>
      <c r="F49" s="78"/>
      <c r="G49" s="15" t="s">
        <v>164</v>
      </c>
      <c r="H49" s="51">
        <v>0.5</v>
      </c>
      <c r="I49" s="51"/>
      <c r="J49" s="51"/>
      <c r="K49" s="51"/>
      <c r="L49" s="78"/>
      <c r="M49" s="5"/>
    </row>
    <row r="50" spans="1:13" ht="14.25">
      <c r="A50" s="128"/>
      <c r="B50" s="103"/>
      <c r="C50" s="82"/>
      <c r="D50" s="78"/>
      <c r="E50" s="82"/>
      <c r="F50" s="79"/>
      <c r="G50" s="15" t="s">
        <v>165</v>
      </c>
      <c r="H50" s="51">
        <v>7.55</v>
      </c>
      <c r="I50" s="51"/>
      <c r="J50" s="51"/>
      <c r="K50" s="51"/>
      <c r="L50" s="78"/>
      <c r="M50" s="5"/>
    </row>
    <row r="51" spans="1:13" ht="14.25">
      <c r="A51" s="128"/>
      <c r="B51" s="103"/>
      <c r="C51" s="82"/>
      <c r="D51" s="78"/>
      <c r="E51" s="82"/>
      <c r="F51" s="116" t="s">
        <v>173</v>
      </c>
      <c r="G51" s="15" t="s">
        <v>161</v>
      </c>
      <c r="H51" s="51">
        <v>290.13</v>
      </c>
      <c r="I51" s="51">
        <v>290.13</v>
      </c>
      <c r="J51" s="56">
        <f>87.039+116.052</f>
        <v>203.091</v>
      </c>
      <c r="K51" s="51">
        <f>I51-J51</f>
        <v>87.03899999999999</v>
      </c>
      <c r="L51" s="78"/>
      <c r="M51" s="5"/>
    </row>
    <row r="52" spans="1:13" ht="14.25">
      <c r="A52" s="128"/>
      <c r="B52" s="103"/>
      <c r="C52" s="82"/>
      <c r="D52" s="78"/>
      <c r="E52" s="82"/>
      <c r="F52" s="117"/>
      <c r="G52" s="15" t="s">
        <v>162</v>
      </c>
      <c r="H52" s="51">
        <v>7.25</v>
      </c>
      <c r="I52" s="51">
        <v>7.25325</v>
      </c>
      <c r="J52" s="51">
        <v>5</v>
      </c>
      <c r="K52" s="51">
        <v>2.2532500000000004</v>
      </c>
      <c r="L52" s="78"/>
      <c r="M52" s="5"/>
    </row>
    <row r="53" spans="1:13" ht="14.25">
      <c r="A53" s="128"/>
      <c r="B53" s="103"/>
      <c r="C53" s="82"/>
      <c r="D53" s="78"/>
      <c r="E53" s="82"/>
      <c r="F53" s="117"/>
      <c r="G53" s="15" t="s">
        <v>163</v>
      </c>
      <c r="H53" s="51">
        <v>8.7</v>
      </c>
      <c r="I53" s="51"/>
      <c r="J53" s="51"/>
      <c r="K53" s="51"/>
      <c r="L53" s="78"/>
      <c r="M53" s="5"/>
    </row>
    <row r="54" spans="1:13" ht="14.25">
      <c r="A54" s="128"/>
      <c r="B54" s="103"/>
      <c r="C54" s="82"/>
      <c r="D54" s="78"/>
      <c r="E54" s="82"/>
      <c r="F54" s="117"/>
      <c r="G54" s="15" t="s">
        <v>169</v>
      </c>
      <c r="H54" s="51">
        <v>1.45</v>
      </c>
      <c r="I54" s="51"/>
      <c r="J54" s="51"/>
      <c r="K54" s="51"/>
      <c r="L54" s="78"/>
      <c r="M54" s="5"/>
    </row>
    <row r="55" spans="1:13" ht="14.25">
      <c r="A55" s="128"/>
      <c r="B55" s="103"/>
      <c r="C55" s="82"/>
      <c r="D55" s="78"/>
      <c r="E55" s="82"/>
      <c r="F55" s="117"/>
      <c r="G55" s="15" t="s">
        <v>164</v>
      </c>
      <c r="H55" s="51">
        <v>0.58</v>
      </c>
      <c r="I55" s="51"/>
      <c r="J55" s="51"/>
      <c r="K55" s="51"/>
      <c r="L55" s="78"/>
      <c r="M55" s="5"/>
    </row>
    <row r="56" spans="1:13" ht="14.25">
      <c r="A56" s="128"/>
      <c r="B56" s="103"/>
      <c r="C56" s="82"/>
      <c r="D56" s="78"/>
      <c r="E56" s="82"/>
      <c r="F56" s="118"/>
      <c r="G56" s="15" t="s">
        <v>165</v>
      </c>
      <c r="H56" s="51">
        <v>10.11</v>
      </c>
      <c r="I56" s="51"/>
      <c r="J56" s="51"/>
      <c r="K56" s="51"/>
      <c r="L56" s="78"/>
      <c r="M56" s="5"/>
    </row>
    <row r="57" spans="1:13" ht="14.25">
      <c r="A57" s="128"/>
      <c r="B57" s="103"/>
      <c r="C57" s="82"/>
      <c r="D57" s="78"/>
      <c r="E57" s="82"/>
      <c r="F57" s="77" t="s">
        <v>174</v>
      </c>
      <c r="G57" s="15" t="s">
        <v>161</v>
      </c>
      <c r="H57" s="51">
        <v>50.56</v>
      </c>
      <c r="I57" s="51">
        <v>50.56</v>
      </c>
      <c r="J57" s="57">
        <f>15.168+20.224</f>
        <v>35.391999999999996</v>
      </c>
      <c r="K57" s="51">
        <f>I57-J57</f>
        <v>15.168000000000006</v>
      </c>
      <c r="L57" s="78"/>
      <c r="M57" s="5"/>
    </row>
    <row r="58" spans="1:13" ht="14.25">
      <c r="A58" s="128"/>
      <c r="B58" s="103"/>
      <c r="C58" s="82"/>
      <c r="D58" s="78"/>
      <c r="E58" s="82"/>
      <c r="F58" s="78"/>
      <c r="G58" s="15" t="s">
        <v>162</v>
      </c>
      <c r="H58" s="51">
        <v>1.26</v>
      </c>
      <c r="I58" s="51"/>
      <c r="J58" s="57"/>
      <c r="K58" s="51"/>
      <c r="L58" s="78"/>
      <c r="M58" s="5"/>
    </row>
    <row r="59" spans="1:13" ht="14.25">
      <c r="A59" s="128"/>
      <c r="B59" s="103"/>
      <c r="C59" s="82"/>
      <c r="D59" s="78"/>
      <c r="E59" s="82"/>
      <c r="F59" s="78"/>
      <c r="G59" s="15" t="s">
        <v>163</v>
      </c>
      <c r="H59" s="51">
        <v>1.52</v>
      </c>
      <c r="I59" s="51"/>
      <c r="J59" s="57"/>
      <c r="K59" s="51"/>
      <c r="L59" s="78"/>
      <c r="M59" s="5"/>
    </row>
    <row r="60" spans="1:13" ht="14.25">
      <c r="A60" s="128"/>
      <c r="B60" s="103"/>
      <c r="C60" s="82"/>
      <c r="D60" s="78"/>
      <c r="E60" s="82"/>
      <c r="F60" s="78"/>
      <c r="G60" s="15" t="s">
        <v>169</v>
      </c>
      <c r="H60" s="51">
        <v>0.25</v>
      </c>
      <c r="I60" s="51"/>
      <c r="J60" s="57"/>
      <c r="K60" s="51"/>
      <c r="L60" s="78"/>
      <c r="M60" s="5"/>
    </row>
    <row r="61" spans="1:13" ht="14.25">
      <c r="A61" s="128"/>
      <c r="B61" s="103"/>
      <c r="C61" s="82"/>
      <c r="D61" s="78"/>
      <c r="E61" s="82"/>
      <c r="F61" s="78"/>
      <c r="G61" s="15" t="s">
        <v>164</v>
      </c>
      <c r="H61" s="51">
        <v>0.1</v>
      </c>
      <c r="I61" s="51"/>
      <c r="J61" s="57"/>
      <c r="K61" s="51"/>
      <c r="L61" s="78"/>
      <c r="M61" s="5"/>
    </row>
    <row r="62" spans="1:13" ht="14.25">
      <c r="A62" s="128"/>
      <c r="B62" s="103"/>
      <c r="C62" s="82"/>
      <c r="D62" s="78"/>
      <c r="E62" s="82"/>
      <c r="F62" s="79"/>
      <c r="G62" s="15" t="s">
        <v>165</v>
      </c>
      <c r="H62" s="51">
        <v>1.69</v>
      </c>
      <c r="I62" s="51"/>
      <c r="J62" s="57"/>
      <c r="K62" s="51"/>
      <c r="L62" s="78"/>
      <c r="M62" s="5"/>
    </row>
    <row r="63" spans="1:13" ht="14.25">
      <c r="A63" s="128"/>
      <c r="B63" s="103"/>
      <c r="C63" s="82"/>
      <c r="D63" s="78"/>
      <c r="E63" s="82"/>
      <c r="F63" s="77" t="s">
        <v>175</v>
      </c>
      <c r="G63" s="15" t="s">
        <v>161</v>
      </c>
      <c r="H63" s="51">
        <v>242.75</v>
      </c>
      <c r="I63" s="51">
        <v>242.75</v>
      </c>
      <c r="J63" s="57">
        <f>72.825+91.7</f>
        <v>164.525</v>
      </c>
      <c r="K63" s="51">
        <f>I63-J63</f>
        <v>78.225</v>
      </c>
      <c r="L63" s="78"/>
      <c r="M63" s="5"/>
    </row>
    <row r="64" spans="1:13" ht="14.25">
      <c r="A64" s="128"/>
      <c r="B64" s="103"/>
      <c r="C64" s="82"/>
      <c r="D64" s="78"/>
      <c r="E64" s="82"/>
      <c r="F64" s="78"/>
      <c r="G64" s="15" t="s">
        <v>162</v>
      </c>
      <c r="H64" s="51">
        <v>6.07</v>
      </c>
      <c r="I64" s="51">
        <v>6.06875</v>
      </c>
      <c r="J64" s="57">
        <v>5</v>
      </c>
      <c r="K64" s="51">
        <v>1.0687499999999996</v>
      </c>
      <c r="L64" s="78"/>
      <c r="M64" s="5"/>
    </row>
    <row r="65" spans="1:13" ht="14.25">
      <c r="A65" s="128"/>
      <c r="B65" s="103"/>
      <c r="C65" s="82"/>
      <c r="D65" s="78"/>
      <c r="E65" s="82"/>
      <c r="F65" s="78"/>
      <c r="G65" s="15" t="s">
        <v>163</v>
      </c>
      <c r="H65" s="51">
        <v>7.28</v>
      </c>
      <c r="I65" s="51"/>
      <c r="J65" s="57"/>
      <c r="K65" s="51"/>
      <c r="L65" s="78"/>
      <c r="M65" s="5"/>
    </row>
    <row r="66" spans="1:13" ht="14.25">
      <c r="A66" s="128"/>
      <c r="B66" s="103"/>
      <c r="C66" s="82"/>
      <c r="D66" s="78"/>
      <c r="E66" s="82"/>
      <c r="F66" s="78"/>
      <c r="G66" s="15" t="s">
        <v>169</v>
      </c>
      <c r="H66" s="51">
        <v>1.21</v>
      </c>
      <c r="I66" s="51"/>
      <c r="J66" s="57"/>
      <c r="K66" s="51"/>
      <c r="L66" s="78"/>
      <c r="M66" s="5"/>
    </row>
    <row r="67" spans="1:13" ht="14.25">
      <c r="A67" s="128"/>
      <c r="B67" s="103"/>
      <c r="C67" s="82"/>
      <c r="D67" s="78"/>
      <c r="E67" s="82"/>
      <c r="F67" s="78"/>
      <c r="G67" s="15" t="s">
        <v>164</v>
      </c>
      <c r="H67" s="51">
        <v>0.49</v>
      </c>
      <c r="I67" s="51"/>
      <c r="J67" s="57"/>
      <c r="K67" s="51"/>
      <c r="L67" s="78"/>
      <c r="M67" s="5"/>
    </row>
    <row r="68" spans="1:13" ht="14.25">
      <c r="A68" s="128"/>
      <c r="B68" s="103"/>
      <c r="C68" s="82"/>
      <c r="D68" s="78"/>
      <c r="E68" s="82"/>
      <c r="F68" s="79"/>
      <c r="G68" s="15" t="s">
        <v>165</v>
      </c>
      <c r="H68" s="51">
        <v>8.59</v>
      </c>
      <c r="I68" s="51"/>
      <c r="J68" s="57"/>
      <c r="K68" s="51"/>
      <c r="L68" s="78"/>
      <c r="M68" s="5"/>
    </row>
    <row r="69" spans="1:13" ht="14.25">
      <c r="A69" s="128"/>
      <c r="B69" s="103"/>
      <c r="C69" s="82"/>
      <c r="D69" s="78"/>
      <c r="E69" s="82"/>
      <c r="F69" s="77" t="s">
        <v>268</v>
      </c>
      <c r="G69" s="15" t="s">
        <v>161</v>
      </c>
      <c r="H69" s="51">
        <v>64.85</v>
      </c>
      <c r="I69" s="51">
        <v>64.85</v>
      </c>
      <c r="J69" s="57">
        <f>19.455+25.94</f>
        <v>45.394999999999996</v>
      </c>
      <c r="K69" s="51">
        <f>I69-J69</f>
        <v>19.455</v>
      </c>
      <c r="L69" s="78"/>
      <c r="M69" s="5"/>
    </row>
    <row r="70" spans="1:13" ht="14.25">
      <c r="A70" s="128"/>
      <c r="B70" s="103"/>
      <c r="C70" s="82"/>
      <c r="D70" s="78"/>
      <c r="E70" s="82"/>
      <c r="F70" s="78"/>
      <c r="G70" s="15" t="s">
        <v>162</v>
      </c>
      <c r="H70" s="51">
        <v>1.62</v>
      </c>
      <c r="I70" s="51"/>
      <c r="J70" s="57"/>
      <c r="K70" s="51"/>
      <c r="L70" s="78"/>
      <c r="M70" s="5"/>
    </row>
    <row r="71" spans="1:13" ht="14.25">
      <c r="A71" s="128"/>
      <c r="B71" s="103"/>
      <c r="C71" s="82"/>
      <c r="D71" s="78"/>
      <c r="E71" s="82"/>
      <c r="F71" s="78"/>
      <c r="G71" s="15" t="s">
        <v>163</v>
      </c>
      <c r="H71" s="51">
        <v>1.95</v>
      </c>
      <c r="I71" s="51"/>
      <c r="J71" s="57"/>
      <c r="K71" s="51"/>
      <c r="L71" s="78"/>
      <c r="M71" s="5"/>
    </row>
    <row r="72" spans="1:13" ht="14.25">
      <c r="A72" s="128"/>
      <c r="B72" s="103"/>
      <c r="C72" s="82"/>
      <c r="D72" s="78"/>
      <c r="E72" s="82"/>
      <c r="F72" s="78"/>
      <c r="G72" s="15" t="s">
        <v>169</v>
      </c>
      <c r="H72" s="51">
        <v>0.32</v>
      </c>
      <c r="I72" s="51"/>
      <c r="J72" s="57"/>
      <c r="K72" s="51"/>
      <c r="L72" s="78"/>
      <c r="M72" s="5"/>
    </row>
    <row r="73" spans="1:13" ht="14.25">
      <c r="A73" s="128"/>
      <c r="B73" s="103"/>
      <c r="C73" s="82"/>
      <c r="D73" s="78"/>
      <c r="E73" s="82"/>
      <c r="F73" s="78"/>
      <c r="G73" s="15" t="s">
        <v>164</v>
      </c>
      <c r="H73" s="51">
        <v>0.13</v>
      </c>
      <c r="I73" s="51"/>
      <c r="J73" s="57"/>
      <c r="K73" s="51"/>
      <c r="L73" s="78"/>
      <c r="M73" s="5"/>
    </row>
    <row r="74" spans="1:13" ht="14.25">
      <c r="A74" s="128"/>
      <c r="B74" s="103"/>
      <c r="C74" s="82"/>
      <c r="D74" s="78"/>
      <c r="E74" s="82"/>
      <c r="F74" s="79"/>
      <c r="G74" s="15" t="s">
        <v>165</v>
      </c>
      <c r="H74" s="51">
        <v>2.17</v>
      </c>
      <c r="I74" s="51"/>
      <c r="J74" s="57"/>
      <c r="K74" s="51"/>
      <c r="L74" s="78"/>
      <c r="M74" s="5"/>
    </row>
    <row r="75" spans="1:13" ht="14.25">
      <c r="A75" s="128"/>
      <c r="B75" s="103"/>
      <c r="C75" s="82"/>
      <c r="D75" s="78"/>
      <c r="E75" s="82"/>
      <c r="F75" s="77" t="s">
        <v>176</v>
      </c>
      <c r="G75" s="15" t="s">
        <v>161</v>
      </c>
      <c r="H75" s="51">
        <v>264.85</v>
      </c>
      <c r="I75" s="51">
        <v>264.85</v>
      </c>
      <c r="J75" s="59">
        <f>105.94+79.455</f>
        <v>185.39499999999998</v>
      </c>
      <c r="K75" s="51">
        <f>I75-J75</f>
        <v>79.45500000000004</v>
      </c>
      <c r="L75" s="78"/>
      <c r="M75" s="5"/>
    </row>
    <row r="76" spans="1:13" ht="14.25">
      <c r="A76" s="128"/>
      <c r="B76" s="103"/>
      <c r="C76" s="82"/>
      <c r="D76" s="78"/>
      <c r="E76" s="82"/>
      <c r="F76" s="78"/>
      <c r="G76" s="15" t="s">
        <v>162</v>
      </c>
      <c r="H76" s="51">
        <v>6.62</v>
      </c>
      <c r="I76" s="51">
        <v>6.62125</v>
      </c>
      <c r="J76" s="57">
        <v>5</v>
      </c>
      <c r="K76" s="51">
        <v>1.6212499999999999</v>
      </c>
      <c r="L76" s="78"/>
      <c r="M76" s="5"/>
    </row>
    <row r="77" spans="1:13" ht="14.25">
      <c r="A77" s="128"/>
      <c r="B77" s="103"/>
      <c r="C77" s="82"/>
      <c r="D77" s="78"/>
      <c r="E77" s="82"/>
      <c r="F77" s="78"/>
      <c r="G77" s="15" t="s">
        <v>163</v>
      </c>
      <c r="H77" s="51">
        <v>7.95</v>
      </c>
      <c r="I77" s="51"/>
      <c r="J77" s="57"/>
      <c r="K77" s="51"/>
      <c r="L77" s="78"/>
      <c r="M77" s="5"/>
    </row>
    <row r="78" spans="1:13" ht="14.25">
      <c r="A78" s="128"/>
      <c r="B78" s="103"/>
      <c r="C78" s="82"/>
      <c r="D78" s="78"/>
      <c r="E78" s="82"/>
      <c r="F78" s="78"/>
      <c r="G78" s="15" t="s">
        <v>169</v>
      </c>
      <c r="H78" s="51">
        <v>1.32</v>
      </c>
      <c r="I78" s="51"/>
      <c r="J78" s="57"/>
      <c r="K78" s="51"/>
      <c r="L78" s="78"/>
      <c r="M78" s="5"/>
    </row>
    <row r="79" spans="1:13" ht="14.25">
      <c r="A79" s="128"/>
      <c r="B79" s="103"/>
      <c r="C79" s="82"/>
      <c r="D79" s="78"/>
      <c r="E79" s="82"/>
      <c r="F79" s="78"/>
      <c r="G79" s="15" t="s">
        <v>164</v>
      </c>
      <c r="H79" s="51">
        <v>0.53</v>
      </c>
      <c r="I79" s="51"/>
      <c r="J79" s="57"/>
      <c r="K79" s="51"/>
      <c r="L79" s="78"/>
      <c r="M79" s="5"/>
    </row>
    <row r="80" spans="1:13" ht="14.25">
      <c r="A80" s="128"/>
      <c r="B80" s="103"/>
      <c r="C80" s="82"/>
      <c r="D80" s="78"/>
      <c r="E80" s="82"/>
      <c r="F80" s="79"/>
      <c r="G80" s="15" t="s">
        <v>165</v>
      </c>
      <c r="H80" s="51">
        <v>9.3</v>
      </c>
      <c r="I80" s="51"/>
      <c r="J80" s="57"/>
      <c r="K80" s="51"/>
      <c r="L80" s="78"/>
      <c r="M80" s="5"/>
    </row>
    <row r="81" spans="1:13" ht="14.25">
      <c r="A81" s="128"/>
      <c r="B81" s="103"/>
      <c r="C81" s="82"/>
      <c r="D81" s="78"/>
      <c r="E81" s="82"/>
      <c r="F81" s="77" t="s">
        <v>177</v>
      </c>
      <c r="G81" s="15" t="s">
        <v>161</v>
      </c>
      <c r="H81" s="51">
        <v>156.49</v>
      </c>
      <c r="I81" s="51">
        <v>156.49</v>
      </c>
      <c r="J81" s="58">
        <f>46.947+62.596</f>
        <v>109.543</v>
      </c>
      <c r="K81" s="51">
        <f>I81-J81</f>
        <v>46.947</v>
      </c>
      <c r="L81" s="78"/>
      <c r="M81" s="5"/>
    </row>
    <row r="82" spans="1:13" ht="14.25">
      <c r="A82" s="128"/>
      <c r="B82" s="103"/>
      <c r="C82" s="82"/>
      <c r="D82" s="78"/>
      <c r="E82" s="82"/>
      <c r="F82" s="78"/>
      <c r="G82" s="15" t="s">
        <v>162</v>
      </c>
      <c r="H82" s="51">
        <v>3.91</v>
      </c>
      <c r="I82" s="51"/>
      <c r="J82" s="57"/>
      <c r="K82" s="51"/>
      <c r="L82" s="78"/>
      <c r="M82" s="5"/>
    </row>
    <row r="83" spans="1:13" ht="14.25">
      <c r="A83" s="128"/>
      <c r="B83" s="103"/>
      <c r="C83" s="82"/>
      <c r="D83" s="78"/>
      <c r="E83" s="82"/>
      <c r="F83" s="78"/>
      <c r="G83" s="15" t="s">
        <v>163</v>
      </c>
      <c r="H83" s="51">
        <v>4.69</v>
      </c>
      <c r="I83" s="51"/>
      <c r="J83" s="57"/>
      <c r="K83" s="51"/>
      <c r="L83" s="78"/>
      <c r="M83" s="5"/>
    </row>
    <row r="84" spans="1:13" ht="14.25">
      <c r="A84" s="128"/>
      <c r="B84" s="103"/>
      <c r="C84" s="82"/>
      <c r="D84" s="78"/>
      <c r="E84" s="82"/>
      <c r="F84" s="78"/>
      <c r="G84" s="15" t="s">
        <v>169</v>
      </c>
      <c r="H84" s="51">
        <v>0.78</v>
      </c>
      <c r="I84" s="51"/>
      <c r="J84" s="57"/>
      <c r="K84" s="51"/>
      <c r="L84" s="78"/>
      <c r="M84" s="5"/>
    </row>
    <row r="85" spans="1:13" ht="14.25">
      <c r="A85" s="128"/>
      <c r="B85" s="103"/>
      <c r="C85" s="82"/>
      <c r="D85" s="78"/>
      <c r="E85" s="82"/>
      <c r="F85" s="78"/>
      <c r="G85" s="15" t="s">
        <v>164</v>
      </c>
      <c r="H85" s="51">
        <v>0.31</v>
      </c>
      <c r="I85" s="51"/>
      <c r="J85" s="57"/>
      <c r="K85" s="51"/>
      <c r="L85" s="78"/>
      <c r="M85" s="5"/>
    </row>
    <row r="86" spans="1:13" ht="14.25">
      <c r="A86" s="128"/>
      <c r="B86" s="103"/>
      <c r="C86" s="82"/>
      <c r="D86" s="78"/>
      <c r="E86" s="82"/>
      <c r="F86" s="79"/>
      <c r="G86" s="15" t="s">
        <v>165</v>
      </c>
      <c r="H86" s="51">
        <v>5.56</v>
      </c>
      <c r="I86" s="51"/>
      <c r="J86" s="57"/>
      <c r="K86" s="51"/>
      <c r="L86" s="79"/>
      <c r="M86" s="5"/>
    </row>
    <row r="87" spans="1:13" ht="14.25">
      <c r="A87" s="129"/>
      <c r="B87" s="104"/>
      <c r="C87" s="83"/>
      <c r="D87" s="79"/>
      <c r="E87" s="83"/>
      <c r="F87" s="30"/>
      <c r="G87" s="15" t="s">
        <v>25</v>
      </c>
      <c r="H87" s="51"/>
      <c r="I87" s="51"/>
      <c r="J87" s="57">
        <f>SUM(J13:J86)</f>
        <v>1775.6842000000001</v>
      </c>
      <c r="K87" s="51"/>
      <c r="L87" s="60"/>
      <c r="M87" s="5"/>
    </row>
    <row r="88" spans="1:12" ht="24">
      <c r="A88" s="29">
        <v>5</v>
      </c>
      <c r="B88" s="32" t="s">
        <v>249</v>
      </c>
      <c r="C88" s="29"/>
      <c r="D88" s="29">
        <v>1100</v>
      </c>
      <c r="E88" s="29"/>
      <c r="F88" s="29"/>
      <c r="G88" s="29"/>
      <c r="H88" s="40"/>
      <c r="I88" s="40"/>
      <c r="J88" s="40">
        <v>1100</v>
      </c>
      <c r="K88" s="40"/>
      <c r="L88" s="40">
        <v>0</v>
      </c>
    </row>
    <row r="89" spans="1:12" ht="36">
      <c r="A89" s="29">
        <v>6</v>
      </c>
      <c r="B89" s="32" t="s">
        <v>251</v>
      </c>
      <c r="C89" s="29"/>
      <c r="D89" s="32">
        <v>3000</v>
      </c>
      <c r="E89" s="29"/>
      <c r="F89" s="29"/>
      <c r="G89" s="29"/>
      <c r="H89" s="40"/>
      <c r="I89" s="40"/>
      <c r="J89" s="40">
        <f>153.1+950</f>
        <v>1103.1</v>
      </c>
      <c r="K89" s="40"/>
      <c r="L89" s="40">
        <f>D89-J89</f>
        <v>1896.9</v>
      </c>
    </row>
    <row r="90" spans="1:12" ht="24">
      <c r="A90" s="29">
        <v>7</v>
      </c>
      <c r="B90" s="42" t="s">
        <v>410</v>
      </c>
      <c r="C90" s="32"/>
      <c r="D90" s="32">
        <v>3500</v>
      </c>
      <c r="E90" s="29"/>
      <c r="F90" s="29"/>
      <c r="G90" s="29"/>
      <c r="H90" s="40"/>
      <c r="I90" s="40"/>
      <c r="J90" s="40">
        <f>331.342772+1500</f>
        <v>1831.342772</v>
      </c>
      <c r="K90" s="40"/>
      <c r="L90" s="40">
        <f>D90-J90</f>
        <v>1668.657228</v>
      </c>
    </row>
    <row r="91" spans="1:12" ht="14.25">
      <c r="A91" s="68">
        <v>8</v>
      </c>
      <c r="B91" s="68" t="s">
        <v>252</v>
      </c>
      <c r="C91" s="68">
        <v>1000</v>
      </c>
      <c r="D91" s="68">
        <v>1000</v>
      </c>
      <c r="E91" s="68">
        <v>0</v>
      </c>
      <c r="F91" s="15"/>
      <c r="G91" s="16"/>
      <c r="H91" s="51"/>
      <c r="I91" s="51"/>
      <c r="J91" s="51"/>
      <c r="K91" s="51"/>
      <c r="L91" s="77">
        <f>D91-J100</f>
        <v>810.691</v>
      </c>
    </row>
    <row r="92" spans="1:12" ht="14.25">
      <c r="A92" s="71"/>
      <c r="B92" s="71"/>
      <c r="C92" s="71"/>
      <c r="D92" s="71"/>
      <c r="E92" s="71"/>
      <c r="F92" s="15" t="s">
        <v>183</v>
      </c>
      <c r="G92" s="16"/>
      <c r="H92" s="51"/>
      <c r="I92" s="51"/>
      <c r="J92" s="51">
        <v>54.6</v>
      </c>
      <c r="K92" s="51"/>
      <c r="L92" s="78"/>
    </row>
    <row r="93" spans="1:12" ht="14.25">
      <c r="A93" s="71"/>
      <c r="B93" s="71"/>
      <c r="C93" s="71"/>
      <c r="D93" s="71"/>
      <c r="E93" s="71"/>
      <c r="F93" s="80" t="s">
        <v>253</v>
      </c>
      <c r="G93" s="15" t="s">
        <v>161</v>
      </c>
      <c r="H93" s="51">
        <v>449.29</v>
      </c>
      <c r="I93" s="51">
        <v>449.29</v>
      </c>
      <c r="J93" s="51">
        <v>134.709</v>
      </c>
      <c r="K93" s="51"/>
      <c r="L93" s="78"/>
    </row>
    <row r="94" spans="1:12" ht="14.25">
      <c r="A94" s="71"/>
      <c r="B94" s="71"/>
      <c r="C94" s="71"/>
      <c r="D94" s="71"/>
      <c r="E94" s="71"/>
      <c r="F94" s="80"/>
      <c r="G94" s="15" t="s">
        <v>162</v>
      </c>
      <c r="H94" s="51">
        <v>11.23</v>
      </c>
      <c r="I94" s="51"/>
      <c r="J94" s="51"/>
      <c r="K94" s="51"/>
      <c r="L94" s="78"/>
    </row>
    <row r="95" spans="1:12" ht="14.25">
      <c r="A95" s="71"/>
      <c r="B95" s="71"/>
      <c r="C95" s="71"/>
      <c r="D95" s="71"/>
      <c r="E95" s="71"/>
      <c r="F95" s="80"/>
      <c r="G95" s="15" t="s">
        <v>182</v>
      </c>
      <c r="H95" s="51">
        <v>3.15</v>
      </c>
      <c r="I95" s="51"/>
      <c r="J95" s="51"/>
      <c r="K95" s="51"/>
      <c r="L95" s="78"/>
    </row>
    <row r="96" spans="1:12" ht="14.25">
      <c r="A96" s="71"/>
      <c r="B96" s="71"/>
      <c r="C96" s="71"/>
      <c r="D96" s="71"/>
      <c r="E96" s="71"/>
      <c r="F96" s="80"/>
      <c r="G96" s="15" t="s">
        <v>163</v>
      </c>
      <c r="H96" s="51">
        <v>13.48</v>
      </c>
      <c r="I96" s="51"/>
      <c r="J96" s="51"/>
      <c r="K96" s="51"/>
      <c r="L96" s="78"/>
    </row>
    <row r="97" spans="1:12" ht="14.25">
      <c r="A97" s="71"/>
      <c r="B97" s="71"/>
      <c r="C97" s="71"/>
      <c r="D97" s="71"/>
      <c r="E97" s="71"/>
      <c r="F97" s="80"/>
      <c r="G97" s="15" t="s">
        <v>169</v>
      </c>
      <c r="H97" s="51">
        <v>2.25</v>
      </c>
      <c r="I97" s="51"/>
      <c r="J97" s="51"/>
      <c r="K97" s="51"/>
      <c r="L97" s="78"/>
    </row>
    <row r="98" spans="1:12" ht="14.25">
      <c r="A98" s="71"/>
      <c r="B98" s="71"/>
      <c r="C98" s="71"/>
      <c r="D98" s="71"/>
      <c r="E98" s="71"/>
      <c r="F98" s="80"/>
      <c r="G98" s="15" t="s">
        <v>164</v>
      </c>
      <c r="H98" s="51">
        <v>0.9</v>
      </c>
      <c r="I98" s="51"/>
      <c r="J98" s="51"/>
      <c r="K98" s="51"/>
      <c r="L98" s="78"/>
    </row>
    <row r="99" spans="1:12" ht="14.25">
      <c r="A99" s="71"/>
      <c r="B99" s="71"/>
      <c r="C99" s="71"/>
      <c r="D99" s="71"/>
      <c r="E99" s="71"/>
      <c r="F99" s="80"/>
      <c r="G99" s="15" t="s">
        <v>165</v>
      </c>
      <c r="H99" s="51">
        <v>11.9</v>
      </c>
      <c r="I99" s="51"/>
      <c r="J99" s="51"/>
      <c r="K99" s="51"/>
      <c r="L99" s="78"/>
    </row>
    <row r="100" spans="1:12" ht="14.25">
      <c r="A100" s="72"/>
      <c r="B100" s="72"/>
      <c r="C100" s="72"/>
      <c r="D100" s="72"/>
      <c r="E100" s="72"/>
      <c r="F100" s="75" t="s">
        <v>25</v>
      </c>
      <c r="G100" s="76"/>
      <c r="H100" s="51"/>
      <c r="I100" s="51"/>
      <c r="J100" s="51">
        <f>SUM(J91:J99)</f>
        <v>189.309</v>
      </c>
      <c r="K100" s="51"/>
      <c r="L100" s="79"/>
    </row>
    <row r="101" spans="1:12" ht="14.25">
      <c r="A101" s="145">
        <v>9</v>
      </c>
      <c r="B101" s="139" t="s">
        <v>305</v>
      </c>
      <c r="C101" s="136">
        <v>1100</v>
      </c>
      <c r="D101" s="136">
        <v>1100</v>
      </c>
      <c r="E101" s="133"/>
      <c r="F101" s="130" t="s">
        <v>306</v>
      </c>
      <c r="G101" s="39" t="s">
        <v>161</v>
      </c>
      <c r="H101" s="61">
        <v>216.05</v>
      </c>
      <c r="I101" s="61">
        <v>216.05</v>
      </c>
      <c r="J101" s="61">
        <v>64.815</v>
      </c>
      <c r="K101" s="61">
        <f>I101-J101</f>
        <v>151.235</v>
      </c>
      <c r="L101" s="113">
        <f>D101-J133</f>
        <v>907.3430000000001</v>
      </c>
    </row>
    <row r="102" spans="1:12" ht="14.25">
      <c r="A102" s="146"/>
      <c r="B102" s="140"/>
      <c r="C102" s="137"/>
      <c r="D102" s="137"/>
      <c r="E102" s="134"/>
      <c r="F102" s="130"/>
      <c r="G102" s="39" t="s">
        <v>307</v>
      </c>
      <c r="H102" s="61">
        <v>3.26</v>
      </c>
      <c r="I102" s="61"/>
      <c r="J102" s="61"/>
      <c r="K102" s="61"/>
      <c r="L102" s="114"/>
    </row>
    <row r="103" spans="1:12" ht="14.25">
      <c r="A103" s="146"/>
      <c r="B103" s="140"/>
      <c r="C103" s="137"/>
      <c r="D103" s="137"/>
      <c r="E103" s="134"/>
      <c r="F103" s="130"/>
      <c r="G103" s="39" t="s">
        <v>162</v>
      </c>
      <c r="H103" s="61">
        <v>5.4</v>
      </c>
      <c r="I103" s="61"/>
      <c r="J103" s="61"/>
      <c r="K103" s="61"/>
      <c r="L103" s="114"/>
    </row>
    <row r="104" spans="1:12" ht="14.25">
      <c r="A104" s="146"/>
      <c r="B104" s="140"/>
      <c r="C104" s="137"/>
      <c r="D104" s="137"/>
      <c r="E104" s="134"/>
      <c r="F104" s="130"/>
      <c r="G104" s="39" t="s">
        <v>308</v>
      </c>
      <c r="H104" s="61">
        <v>0.32</v>
      </c>
      <c r="I104" s="61"/>
      <c r="J104" s="61"/>
      <c r="K104" s="61"/>
      <c r="L104" s="114"/>
    </row>
    <row r="105" spans="1:12" ht="14.25">
      <c r="A105" s="146"/>
      <c r="B105" s="140"/>
      <c r="C105" s="137"/>
      <c r="D105" s="137"/>
      <c r="E105" s="134"/>
      <c r="F105" s="130"/>
      <c r="G105" s="39" t="s">
        <v>163</v>
      </c>
      <c r="H105" s="61">
        <v>15.33</v>
      </c>
      <c r="I105" s="61"/>
      <c r="J105" s="61"/>
      <c r="K105" s="61"/>
      <c r="L105" s="114"/>
    </row>
    <row r="106" spans="1:12" ht="14.25">
      <c r="A106" s="146"/>
      <c r="B106" s="140"/>
      <c r="C106" s="137"/>
      <c r="D106" s="137"/>
      <c r="E106" s="134"/>
      <c r="F106" s="130"/>
      <c r="G106" s="39" t="s">
        <v>309</v>
      </c>
      <c r="H106" s="61">
        <v>2.1</v>
      </c>
      <c r="I106" s="61"/>
      <c r="J106" s="61"/>
      <c r="K106" s="61"/>
      <c r="L106" s="114"/>
    </row>
    <row r="107" spans="1:12" ht="14.25">
      <c r="A107" s="146"/>
      <c r="B107" s="140"/>
      <c r="C107" s="137"/>
      <c r="D107" s="137"/>
      <c r="E107" s="134"/>
      <c r="F107" s="130"/>
      <c r="G107" s="39" t="s">
        <v>310</v>
      </c>
      <c r="H107" s="61">
        <v>3.78</v>
      </c>
      <c r="I107" s="61"/>
      <c r="J107" s="61"/>
      <c r="K107" s="61"/>
      <c r="L107" s="114"/>
    </row>
    <row r="108" spans="1:12" ht="14.25">
      <c r="A108" s="146"/>
      <c r="B108" s="140"/>
      <c r="C108" s="137"/>
      <c r="D108" s="137"/>
      <c r="E108" s="134"/>
      <c r="F108" s="130"/>
      <c r="G108" s="39" t="s">
        <v>311</v>
      </c>
      <c r="H108" s="61">
        <v>2.42</v>
      </c>
      <c r="I108" s="61"/>
      <c r="J108" s="61"/>
      <c r="K108" s="61"/>
      <c r="L108" s="114"/>
    </row>
    <row r="109" spans="1:12" ht="14.25">
      <c r="A109" s="146"/>
      <c r="B109" s="140"/>
      <c r="C109" s="137"/>
      <c r="D109" s="137"/>
      <c r="E109" s="134"/>
      <c r="F109" s="130" t="s">
        <v>312</v>
      </c>
      <c r="G109" s="39" t="s">
        <v>161</v>
      </c>
      <c r="H109" s="61">
        <v>131.69</v>
      </c>
      <c r="I109" s="61">
        <v>131.69</v>
      </c>
      <c r="J109" s="61">
        <v>39.51</v>
      </c>
      <c r="K109" s="61">
        <f>I109-J109</f>
        <v>92.18</v>
      </c>
      <c r="L109" s="114"/>
    </row>
    <row r="110" spans="1:12" ht="14.25">
      <c r="A110" s="146"/>
      <c r="B110" s="140"/>
      <c r="C110" s="137"/>
      <c r="D110" s="137"/>
      <c r="E110" s="134"/>
      <c r="F110" s="130"/>
      <c r="G110" s="39" t="s">
        <v>307</v>
      </c>
      <c r="H110" s="61">
        <v>2.03</v>
      </c>
      <c r="I110" s="61"/>
      <c r="J110" s="61"/>
      <c r="K110" s="61"/>
      <c r="L110" s="114"/>
    </row>
    <row r="111" spans="1:12" ht="14.25">
      <c r="A111" s="146"/>
      <c r="B111" s="140"/>
      <c r="C111" s="137"/>
      <c r="D111" s="137"/>
      <c r="E111" s="134"/>
      <c r="F111" s="130"/>
      <c r="G111" s="39" t="s">
        <v>162</v>
      </c>
      <c r="H111" s="61">
        <v>3.29</v>
      </c>
      <c r="I111" s="61"/>
      <c r="J111" s="61"/>
      <c r="K111" s="61"/>
      <c r="L111" s="114"/>
    </row>
    <row r="112" spans="1:12" ht="14.25">
      <c r="A112" s="146"/>
      <c r="B112" s="140"/>
      <c r="C112" s="137"/>
      <c r="D112" s="137"/>
      <c r="E112" s="134"/>
      <c r="F112" s="130"/>
      <c r="G112" s="39" t="s">
        <v>308</v>
      </c>
      <c r="H112" s="61">
        <v>0.2</v>
      </c>
      <c r="I112" s="61"/>
      <c r="J112" s="61"/>
      <c r="K112" s="61"/>
      <c r="L112" s="114"/>
    </row>
    <row r="113" spans="1:12" ht="14.25">
      <c r="A113" s="146"/>
      <c r="B113" s="140"/>
      <c r="C113" s="137"/>
      <c r="D113" s="137"/>
      <c r="E113" s="134"/>
      <c r="F113" s="130"/>
      <c r="G113" s="39" t="s">
        <v>163</v>
      </c>
      <c r="H113" s="61">
        <v>9.35</v>
      </c>
      <c r="I113" s="61"/>
      <c r="J113" s="61"/>
      <c r="K113" s="61"/>
      <c r="L113" s="114"/>
    </row>
    <row r="114" spans="1:12" ht="14.25">
      <c r="A114" s="146"/>
      <c r="B114" s="140"/>
      <c r="C114" s="137"/>
      <c r="D114" s="137"/>
      <c r="E114" s="134"/>
      <c r="F114" s="130"/>
      <c r="G114" s="39" t="s">
        <v>309</v>
      </c>
      <c r="H114" s="61">
        <v>1.2</v>
      </c>
      <c r="I114" s="61"/>
      <c r="J114" s="61"/>
      <c r="K114" s="61"/>
      <c r="L114" s="114"/>
    </row>
    <row r="115" spans="1:12" ht="14.25">
      <c r="A115" s="146"/>
      <c r="B115" s="140"/>
      <c r="C115" s="137"/>
      <c r="D115" s="137"/>
      <c r="E115" s="134"/>
      <c r="F115" s="130"/>
      <c r="G115" s="39" t="s">
        <v>310</v>
      </c>
      <c r="H115" s="61">
        <v>2.3</v>
      </c>
      <c r="I115" s="61"/>
      <c r="J115" s="61"/>
      <c r="K115" s="61"/>
      <c r="L115" s="114"/>
    </row>
    <row r="116" spans="1:12" ht="14.25">
      <c r="A116" s="146"/>
      <c r="B116" s="140"/>
      <c r="C116" s="137"/>
      <c r="D116" s="137"/>
      <c r="E116" s="134"/>
      <c r="F116" s="130"/>
      <c r="G116" s="39" t="s">
        <v>311</v>
      </c>
      <c r="H116" s="61">
        <v>1.48</v>
      </c>
      <c r="I116" s="61"/>
      <c r="J116" s="61"/>
      <c r="K116" s="61"/>
      <c r="L116" s="114"/>
    </row>
    <row r="117" spans="1:12" ht="14.25">
      <c r="A117" s="146"/>
      <c r="B117" s="140"/>
      <c r="C117" s="137"/>
      <c r="D117" s="137"/>
      <c r="E117" s="134"/>
      <c r="F117" s="142" t="s">
        <v>313</v>
      </c>
      <c r="G117" s="39" t="s">
        <v>161</v>
      </c>
      <c r="H117" s="61">
        <v>108.97</v>
      </c>
      <c r="I117" s="61">
        <v>108.97</v>
      </c>
      <c r="J117" s="61">
        <v>32.691</v>
      </c>
      <c r="K117" s="61">
        <f>I117-J117</f>
        <v>76.279</v>
      </c>
      <c r="L117" s="114"/>
    </row>
    <row r="118" spans="1:12" ht="14.25">
      <c r="A118" s="146"/>
      <c r="B118" s="140"/>
      <c r="C118" s="137"/>
      <c r="D118" s="137"/>
      <c r="E118" s="134"/>
      <c r="F118" s="143"/>
      <c r="G118" s="39" t="s">
        <v>307</v>
      </c>
      <c r="H118" s="61">
        <v>1.68</v>
      </c>
      <c r="I118" s="61"/>
      <c r="J118" s="61"/>
      <c r="K118" s="61"/>
      <c r="L118" s="114"/>
    </row>
    <row r="119" spans="1:12" ht="14.25">
      <c r="A119" s="146"/>
      <c r="B119" s="140"/>
      <c r="C119" s="137"/>
      <c r="D119" s="137"/>
      <c r="E119" s="134"/>
      <c r="F119" s="143"/>
      <c r="G119" s="39" t="s">
        <v>162</v>
      </c>
      <c r="H119" s="61">
        <v>2.72</v>
      </c>
      <c r="I119" s="61"/>
      <c r="J119" s="61"/>
      <c r="K119" s="61"/>
      <c r="L119" s="114"/>
    </row>
    <row r="120" spans="1:12" ht="14.25">
      <c r="A120" s="146"/>
      <c r="B120" s="140"/>
      <c r="C120" s="137"/>
      <c r="D120" s="137"/>
      <c r="E120" s="134"/>
      <c r="F120" s="143"/>
      <c r="G120" s="39" t="s">
        <v>308</v>
      </c>
      <c r="H120" s="61">
        <v>0.16</v>
      </c>
      <c r="I120" s="61"/>
      <c r="J120" s="61"/>
      <c r="K120" s="61"/>
      <c r="L120" s="114"/>
    </row>
    <row r="121" spans="1:12" ht="14.25">
      <c r="A121" s="146"/>
      <c r="B121" s="140"/>
      <c r="C121" s="137"/>
      <c r="D121" s="137"/>
      <c r="E121" s="134"/>
      <c r="F121" s="143"/>
      <c r="G121" s="39" t="s">
        <v>314</v>
      </c>
      <c r="H121" s="61">
        <v>7.74</v>
      </c>
      <c r="I121" s="61"/>
      <c r="J121" s="61"/>
      <c r="K121" s="61"/>
      <c r="L121" s="114"/>
    </row>
    <row r="122" spans="1:12" ht="14.25">
      <c r="A122" s="146"/>
      <c r="B122" s="140"/>
      <c r="C122" s="137"/>
      <c r="D122" s="137"/>
      <c r="E122" s="134"/>
      <c r="F122" s="143"/>
      <c r="G122" s="39" t="s">
        <v>309</v>
      </c>
      <c r="H122" s="61">
        <v>1.2</v>
      </c>
      <c r="I122" s="61"/>
      <c r="J122" s="61"/>
      <c r="K122" s="61"/>
      <c r="L122" s="114"/>
    </row>
    <row r="123" spans="1:12" ht="14.25">
      <c r="A123" s="146"/>
      <c r="B123" s="140"/>
      <c r="C123" s="137"/>
      <c r="D123" s="137"/>
      <c r="E123" s="134"/>
      <c r="F123" s="143"/>
      <c r="G123" s="39" t="s">
        <v>310</v>
      </c>
      <c r="H123" s="61">
        <v>2.02</v>
      </c>
      <c r="I123" s="61"/>
      <c r="J123" s="61"/>
      <c r="K123" s="61"/>
      <c r="L123" s="114"/>
    </row>
    <row r="124" spans="1:12" ht="14.25">
      <c r="A124" s="146"/>
      <c r="B124" s="140"/>
      <c r="C124" s="137"/>
      <c r="D124" s="137"/>
      <c r="E124" s="134"/>
      <c r="F124" s="144"/>
      <c r="G124" s="39" t="s">
        <v>311</v>
      </c>
      <c r="H124" s="61">
        <v>1.31</v>
      </c>
      <c r="I124" s="61"/>
      <c r="J124" s="61"/>
      <c r="K124" s="61"/>
      <c r="L124" s="114"/>
    </row>
    <row r="125" spans="1:12" ht="14.25">
      <c r="A125" s="146"/>
      <c r="B125" s="140"/>
      <c r="C125" s="137"/>
      <c r="D125" s="137"/>
      <c r="E125" s="134"/>
      <c r="F125" s="142" t="s">
        <v>315</v>
      </c>
      <c r="G125" s="39" t="s">
        <v>161</v>
      </c>
      <c r="H125" s="61">
        <v>185.47</v>
      </c>
      <c r="I125" s="61">
        <v>185.47</v>
      </c>
      <c r="J125" s="61">
        <v>55.641</v>
      </c>
      <c r="K125" s="61">
        <f>I125-J125</f>
        <v>129.829</v>
      </c>
      <c r="L125" s="114"/>
    </row>
    <row r="126" spans="1:12" ht="14.25">
      <c r="A126" s="146"/>
      <c r="B126" s="140"/>
      <c r="C126" s="137"/>
      <c r="D126" s="137"/>
      <c r="E126" s="134"/>
      <c r="F126" s="143"/>
      <c r="G126" s="39" t="s">
        <v>307</v>
      </c>
      <c r="H126" s="61">
        <v>2.84</v>
      </c>
      <c r="I126" s="61"/>
      <c r="J126" s="61"/>
      <c r="K126" s="61"/>
      <c r="L126" s="114"/>
    </row>
    <row r="127" spans="1:12" ht="14.25">
      <c r="A127" s="146"/>
      <c r="B127" s="140"/>
      <c r="C127" s="137"/>
      <c r="D127" s="137"/>
      <c r="E127" s="134"/>
      <c r="F127" s="143"/>
      <c r="G127" s="39" t="s">
        <v>162</v>
      </c>
      <c r="H127" s="61">
        <v>4.64</v>
      </c>
      <c r="I127" s="61"/>
      <c r="J127" s="61"/>
      <c r="K127" s="61"/>
      <c r="L127" s="114"/>
    </row>
    <row r="128" spans="1:12" ht="14.25">
      <c r="A128" s="146"/>
      <c r="B128" s="140"/>
      <c r="C128" s="137"/>
      <c r="D128" s="137"/>
      <c r="E128" s="134"/>
      <c r="F128" s="143"/>
      <c r="G128" s="39" t="s">
        <v>308</v>
      </c>
      <c r="H128" s="61">
        <v>0.28</v>
      </c>
      <c r="I128" s="61"/>
      <c r="J128" s="61"/>
      <c r="K128" s="61"/>
      <c r="L128" s="114"/>
    </row>
    <row r="129" spans="1:12" ht="14.25">
      <c r="A129" s="146"/>
      <c r="B129" s="140"/>
      <c r="C129" s="137"/>
      <c r="D129" s="137"/>
      <c r="E129" s="134"/>
      <c r="F129" s="143"/>
      <c r="G129" s="39" t="s">
        <v>314</v>
      </c>
      <c r="H129" s="61">
        <v>13.17</v>
      </c>
      <c r="I129" s="61"/>
      <c r="J129" s="61"/>
      <c r="K129" s="61"/>
      <c r="L129" s="114"/>
    </row>
    <row r="130" spans="1:12" ht="14.25">
      <c r="A130" s="146"/>
      <c r="B130" s="140"/>
      <c r="C130" s="137"/>
      <c r="D130" s="137"/>
      <c r="E130" s="134"/>
      <c r="F130" s="143"/>
      <c r="G130" s="39" t="s">
        <v>309</v>
      </c>
      <c r="H130" s="61">
        <v>1.5</v>
      </c>
      <c r="I130" s="61"/>
      <c r="J130" s="61"/>
      <c r="K130" s="61"/>
      <c r="L130" s="114"/>
    </row>
    <row r="131" spans="1:12" ht="14.25">
      <c r="A131" s="146"/>
      <c r="B131" s="140"/>
      <c r="C131" s="137"/>
      <c r="D131" s="137"/>
      <c r="E131" s="134"/>
      <c r="F131" s="143"/>
      <c r="G131" s="39" t="s">
        <v>310</v>
      </c>
      <c r="H131" s="61">
        <v>3.25</v>
      </c>
      <c r="I131" s="61"/>
      <c r="J131" s="61"/>
      <c r="K131" s="61"/>
      <c r="L131" s="114"/>
    </row>
    <row r="132" spans="1:12" ht="14.25">
      <c r="A132" s="146"/>
      <c r="B132" s="140"/>
      <c r="C132" s="137"/>
      <c r="D132" s="137"/>
      <c r="E132" s="134"/>
      <c r="F132" s="144"/>
      <c r="G132" s="39" t="s">
        <v>311</v>
      </c>
      <c r="H132" s="61">
        <v>2.04</v>
      </c>
      <c r="I132" s="61"/>
      <c r="J132" s="61"/>
      <c r="K132" s="61"/>
      <c r="L132" s="114"/>
    </row>
    <row r="133" spans="1:12" ht="15">
      <c r="A133" s="147"/>
      <c r="B133" s="141"/>
      <c r="C133" s="138"/>
      <c r="D133" s="138"/>
      <c r="E133" s="135"/>
      <c r="F133" s="131" t="s">
        <v>25</v>
      </c>
      <c r="G133" s="132"/>
      <c r="H133" s="61">
        <v>739.1899999999999</v>
      </c>
      <c r="I133" s="61">
        <f>SUM(I101:I132)</f>
        <v>642.1800000000001</v>
      </c>
      <c r="J133" s="61">
        <f>SUM(J101:J132)</f>
        <v>192.65699999999998</v>
      </c>
      <c r="K133" s="61"/>
      <c r="L133" s="115"/>
    </row>
    <row r="134" spans="1:12" ht="36">
      <c r="A134" s="29">
        <v>10</v>
      </c>
      <c r="B134" s="42" t="s">
        <v>419</v>
      </c>
      <c r="C134" s="29"/>
      <c r="D134" s="29">
        <f>34+204</f>
        <v>238</v>
      </c>
      <c r="E134" s="29"/>
      <c r="F134" s="29"/>
      <c r="G134" s="29"/>
      <c r="H134" s="40"/>
      <c r="I134" s="40"/>
      <c r="J134" s="40">
        <v>235.55</v>
      </c>
      <c r="K134" s="40"/>
      <c r="L134" s="40">
        <f>D134-J134</f>
        <v>2.4499999999999886</v>
      </c>
    </row>
    <row r="135" spans="1:12" ht="14.25">
      <c r="A135" s="29">
        <v>11</v>
      </c>
      <c r="B135" s="20" t="s">
        <v>256</v>
      </c>
      <c r="C135" s="20"/>
      <c r="D135" s="20">
        <v>1189</v>
      </c>
      <c r="E135" s="20"/>
      <c r="F135" s="20"/>
      <c r="G135" s="20"/>
      <c r="H135" s="62"/>
      <c r="I135" s="62"/>
      <c r="J135" s="62">
        <f>424.73+430.2+232.8+222.6+21.6+105</f>
        <v>1436.9299999999998</v>
      </c>
      <c r="K135" s="62"/>
      <c r="L135" s="62">
        <f>D135-J135</f>
        <v>-247.92999999999984</v>
      </c>
    </row>
    <row r="136" spans="1:12" ht="14.25">
      <c r="A136" s="105">
        <v>12</v>
      </c>
      <c r="B136" s="105" t="s">
        <v>257</v>
      </c>
      <c r="C136" s="68">
        <v>1764</v>
      </c>
      <c r="D136" s="68">
        <v>1764</v>
      </c>
      <c r="E136" s="68">
        <v>0</v>
      </c>
      <c r="F136" s="29" t="s">
        <v>32</v>
      </c>
      <c r="G136" s="68" t="s">
        <v>259</v>
      </c>
      <c r="H136" s="40"/>
      <c r="I136" s="40"/>
      <c r="J136" s="40">
        <f>164.15+119.525-18.2</f>
        <v>265.475</v>
      </c>
      <c r="K136" s="40"/>
      <c r="L136" s="68">
        <f>D136-J142</f>
        <v>24.324999999999818</v>
      </c>
    </row>
    <row r="137" spans="1:12" ht="14.25">
      <c r="A137" s="106"/>
      <c r="B137" s="106"/>
      <c r="C137" s="71"/>
      <c r="D137" s="71"/>
      <c r="E137" s="71"/>
      <c r="F137" s="29" t="s">
        <v>28</v>
      </c>
      <c r="G137" s="71"/>
      <c r="H137" s="40"/>
      <c r="I137" s="40"/>
      <c r="J137" s="40">
        <f>156.12933+135.42067-19.775</f>
        <v>271.77500000000003</v>
      </c>
      <c r="K137" s="40"/>
      <c r="L137" s="71"/>
    </row>
    <row r="138" spans="1:12" ht="14.25">
      <c r="A138" s="106"/>
      <c r="B138" s="106"/>
      <c r="C138" s="71"/>
      <c r="D138" s="71"/>
      <c r="E138" s="71"/>
      <c r="F138" s="29" t="s">
        <v>31</v>
      </c>
      <c r="G138" s="71"/>
      <c r="H138" s="40"/>
      <c r="I138" s="40"/>
      <c r="J138" s="40">
        <f>113.225+104.125-9.275</f>
        <v>208.075</v>
      </c>
      <c r="K138" s="40"/>
      <c r="L138" s="71"/>
    </row>
    <row r="139" spans="1:12" ht="14.25">
      <c r="A139" s="106"/>
      <c r="B139" s="106"/>
      <c r="C139" s="71"/>
      <c r="D139" s="71"/>
      <c r="E139" s="71"/>
      <c r="F139" s="32" t="s">
        <v>34</v>
      </c>
      <c r="G139" s="71"/>
      <c r="H139" s="40"/>
      <c r="I139" s="40"/>
      <c r="J139" s="40">
        <f>151.375+103.6-18.025</f>
        <v>236.95</v>
      </c>
      <c r="K139" s="40"/>
      <c r="L139" s="71"/>
    </row>
    <row r="140" spans="1:12" ht="14.25">
      <c r="A140" s="106"/>
      <c r="B140" s="106"/>
      <c r="C140" s="71"/>
      <c r="D140" s="71"/>
      <c r="E140" s="71"/>
      <c r="F140" s="29" t="s">
        <v>33</v>
      </c>
      <c r="G140" s="71"/>
      <c r="H140" s="40"/>
      <c r="I140" s="40"/>
      <c r="J140" s="40">
        <f>142.45+114.45-11.9</f>
        <v>244.99999999999997</v>
      </c>
      <c r="K140" s="40"/>
      <c r="L140" s="71"/>
    </row>
    <row r="141" spans="1:12" ht="14.25">
      <c r="A141" s="106"/>
      <c r="B141" s="106"/>
      <c r="C141" s="71"/>
      <c r="D141" s="71"/>
      <c r="E141" s="71"/>
      <c r="F141" s="29" t="s">
        <v>29</v>
      </c>
      <c r="G141" s="71"/>
      <c r="H141" s="40"/>
      <c r="I141" s="40"/>
      <c r="J141" s="40">
        <f>311.325+242.9-41.825</f>
        <v>512.4</v>
      </c>
      <c r="K141" s="40"/>
      <c r="L141" s="71"/>
    </row>
    <row r="142" spans="1:12" ht="14.25">
      <c r="A142" s="107"/>
      <c r="B142" s="107"/>
      <c r="C142" s="72"/>
      <c r="D142" s="72"/>
      <c r="E142" s="72"/>
      <c r="F142" s="29" t="s">
        <v>25</v>
      </c>
      <c r="G142" s="72"/>
      <c r="H142" s="40"/>
      <c r="I142" s="40"/>
      <c r="J142" s="40">
        <f>SUM(J136:J141)</f>
        <v>1739.6750000000002</v>
      </c>
      <c r="K142" s="40"/>
      <c r="L142" s="72"/>
    </row>
    <row r="143" spans="1:12" ht="60">
      <c r="A143" s="31">
        <v>13</v>
      </c>
      <c r="B143" s="31" t="s">
        <v>319</v>
      </c>
      <c r="C143" s="28"/>
      <c r="D143" s="28">
        <v>1524.61</v>
      </c>
      <c r="E143" s="28"/>
      <c r="F143" s="29"/>
      <c r="G143" s="28"/>
      <c r="H143" s="40"/>
      <c r="I143" s="40"/>
      <c r="J143" s="40">
        <v>0</v>
      </c>
      <c r="K143" s="40"/>
      <c r="L143" s="63">
        <f>D143-J143</f>
        <v>1524.61</v>
      </c>
    </row>
    <row r="144" spans="1:12" ht="36">
      <c r="A144" s="31">
        <v>14</v>
      </c>
      <c r="B144" s="31" t="s">
        <v>320</v>
      </c>
      <c r="C144" s="28"/>
      <c r="D144" s="28">
        <v>924</v>
      </c>
      <c r="E144" s="28"/>
      <c r="F144" s="29"/>
      <c r="G144" s="28"/>
      <c r="H144" s="40"/>
      <c r="I144" s="40"/>
      <c r="J144" s="40">
        <v>0</v>
      </c>
      <c r="K144" s="40"/>
      <c r="L144" s="63">
        <f>D144-J144</f>
        <v>924</v>
      </c>
    </row>
    <row r="145" spans="1:12" ht="36">
      <c r="A145" s="31">
        <v>15</v>
      </c>
      <c r="B145" s="31" t="s">
        <v>321</v>
      </c>
      <c r="C145" s="28"/>
      <c r="D145" s="28">
        <v>600</v>
      </c>
      <c r="E145" s="28"/>
      <c r="F145" s="29"/>
      <c r="G145" s="28"/>
      <c r="H145" s="40"/>
      <c r="I145" s="40"/>
      <c r="J145" s="40">
        <v>0</v>
      </c>
      <c r="K145" s="40"/>
      <c r="L145" s="63">
        <f>D145-J145</f>
        <v>600</v>
      </c>
    </row>
    <row r="146" spans="1:12" ht="14.25">
      <c r="A146" s="33" t="s">
        <v>98</v>
      </c>
      <c r="B146" s="33" t="s">
        <v>27</v>
      </c>
      <c r="C146" s="33"/>
      <c r="D146" s="38">
        <f>SUM(D4:D145)</f>
        <v>21218.61</v>
      </c>
      <c r="E146" s="33"/>
      <c r="F146" s="122"/>
      <c r="G146" s="122"/>
      <c r="H146" s="33"/>
      <c r="I146" s="33"/>
      <c r="J146" s="64">
        <f>J4+J10+J11+J12+J87+J88+J89+J100+J133+J134+J90+J135+J142+J143+J144+J145</f>
        <v>11303.157921999999</v>
      </c>
      <c r="K146" s="65"/>
      <c r="L146" s="66">
        <f>SUM(L4:L145)</f>
        <v>9915.452077999998</v>
      </c>
    </row>
    <row r="150" spans="6:7" ht="14.25">
      <c r="F150" s="37"/>
      <c r="G150" s="36"/>
    </row>
    <row r="151" ht="14.25">
      <c r="I151" s="2"/>
    </row>
    <row r="156" ht="14.25">
      <c r="J156" s="34"/>
    </row>
  </sheetData>
  <sheetProtection/>
  <mergeCells count="69">
    <mergeCell ref="A1:L1"/>
    <mergeCell ref="A2:L2"/>
    <mergeCell ref="F7:G7"/>
    <mergeCell ref="F8:G8"/>
    <mergeCell ref="H4:H9"/>
    <mergeCell ref="I4:I9"/>
    <mergeCell ref="K4:K9"/>
    <mergeCell ref="F9:G9"/>
    <mergeCell ref="F4:G4"/>
    <mergeCell ref="F5:G5"/>
    <mergeCell ref="A10:A11"/>
    <mergeCell ref="B10:B11"/>
    <mergeCell ref="C10:C12"/>
    <mergeCell ref="D10:D11"/>
    <mergeCell ref="E10:E11"/>
    <mergeCell ref="L10:L11"/>
    <mergeCell ref="D13:D87"/>
    <mergeCell ref="E13:E87"/>
    <mergeCell ref="L14:L86"/>
    <mergeCell ref="F15:F19"/>
    <mergeCell ref="F21:F26"/>
    <mergeCell ref="F27:F32"/>
    <mergeCell ref="F33:F38"/>
    <mergeCell ref="F39:F44"/>
    <mergeCell ref="F45:F50"/>
    <mergeCell ref="F51:F56"/>
    <mergeCell ref="F57:F62"/>
    <mergeCell ref="F63:F68"/>
    <mergeCell ref="F69:F74"/>
    <mergeCell ref="F75:F80"/>
    <mergeCell ref="F81:F86"/>
    <mergeCell ref="A91:A100"/>
    <mergeCell ref="B91:B100"/>
    <mergeCell ref="C91:C100"/>
    <mergeCell ref="D91:D100"/>
    <mergeCell ref="E91:E100"/>
    <mergeCell ref="A13:A87"/>
    <mergeCell ref="B13:B87"/>
    <mergeCell ref="C13:C87"/>
    <mergeCell ref="L91:L100"/>
    <mergeCell ref="F93:F99"/>
    <mergeCell ref="F100:G100"/>
    <mergeCell ref="A101:A133"/>
    <mergeCell ref="B101:B133"/>
    <mergeCell ref="C101:C133"/>
    <mergeCell ref="D101:D133"/>
    <mergeCell ref="E101:E133"/>
    <mergeCell ref="F101:F108"/>
    <mergeCell ref="L101:L133"/>
    <mergeCell ref="F109:F116"/>
    <mergeCell ref="F117:F124"/>
    <mergeCell ref="F125:F132"/>
    <mergeCell ref="F133:G133"/>
    <mergeCell ref="A136:A142"/>
    <mergeCell ref="B136:B142"/>
    <mergeCell ref="C136:C142"/>
    <mergeCell ref="D136:D142"/>
    <mergeCell ref="E136:E142"/>
    <mergeCell ref="G136:G142"/>
    <mergeCell ref="L136:L142"/>
    <mergeCell ref="F146:G146"/>
    <mergeCell ref="A4:A9"/>
    <mergeCell ref="B4:B9"/>
    <mergeCell ref="C4:C9"/>
    <mergeCell ref="D4:D9"/>
    <mergeCell ref="E4:E9"/>
    <mergeCell ref="J4:J9"/>
    <mergeCell ref="L4:L9"/>
    <mergeCell ref="F6:G6"/>
  </mergeCells>
  <printOptions/>
  <pageMargins left="0.55" right="0.43" top="0.56" bottom="0.15748031496062992" header="0.53"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2017-04-03T08:41:47Z</cp:lastPrinted>
  <dcterms:created xsi:type="dcterms:W3CDTF">1996-12-17T01:32:42Z</dcterms:created>
  <dcterms:modified xsi:type="dcterms:W3CDTF">2019-01-21T09:17:51Z</dcterms:modified>
  <cp:category/>
  <cp:version/>
  <cp:contentType/>
  <cp:contentStatus/>
</cp:coreProperties>
</file>